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2\"/>
    </mc:Choice>
  </mc:AlternateContent>
  <bookViews>
    <workbookView xWindow="0" yWindow="0" windowWidth="28800" windowHeight="14235" activeTab="4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</sheets>
  <definedNames>
    <definedName name="asda" localSheetId="3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7" i="5"/>
  <c r="E7" i="5"/>
  <c r="C7" i="5"/>
  <c r="G18" i="5" l="1"/>
  <c r="B17" i="5"/>
  <c r="B16" i="5"/>
  <c r="B14" i="5"/>
  <c r="E12" i="5"/>
  <c r="B13" i="5"/>
  <c r="B11" i="5"/>
  <c r="C9" i="5"/>
  <c r="B8" i="5"/>
  <c r="F6" i="5"/>
  <c r="B26" i="5"/>
  <c r="B25" i="5"/>
  <c r="G24" i="5"/>
  <c r="F24" i="5"/>
  <c r="E24" i="5"/>
  <c r="B23" i="5"/>
  <c r="B22" i="5"/>
  <c r="G21" i="5"/>
  <c r="F21" i="5"/>
  <c r="E21" i="5"/>
  <c r="B20" i="5"/>
  <c r="B19" i="5"/>
  <c r="F18" i="5"/>
  <c r="E18" i="5"/>
  <c r="D18" i="5"/>
  <c r="B18" i="5" s="1"/>
  <c r="C18" i="5"/>
  <c r="F15" i="5"/>
  <c r="E15" i="5"/>
  <c r="D15" i="5"/>
  <c r="C15" i="5"/>
  <c r="G12" i="5"/>
  <c r="F12" i="5"/>
  <c r="B10" i="5"/>
  <c r="G9" i="5"/>
  <c r="F9" i="5"/>
  <c r="E9" i="5"/>
  <c r="D9" i="5"/>
  <c r="E6" i="5"/>
  <c r="D6" i="5"/>
  <c r="C6" i="5"/>
  <c r="B9" i="5" l="1"/>
  <c r="B21" i="5"/>
  <c r="B12" i="5"/>
  <c r="G15" i="5"/>
  <c r="G6" i="5"/>
  <c r="B24" i="5"/>
  <c r="B15" i="5"/>
  <c r="B6" i="5"/>
  <c r="B7" i="5"/>
  <c r="C7" i="4"/>
  <c r="E7" i="4"/>
  <c r="F7" i="4"/>
  <c r="F8" i="4"/>
  <c r="B26" i="4" l="1"/>
  <c r="B25" i="4"/>
  <c r="B23" i="4"/>
  <c r="B22" i="4"/>
  <c r="D18" i="4"/>
  <c r="B19" i="4"/>
  <c r="B17" i="4"/>
  <c r="C15" i="4"/>
  <c r="B14" i="4"/>
  <c r="B13" i="4"/>
  <c r="B11" i="4"/>
  <c r="D6" i="4"/>
  <c r="B8" i="4"/>
  <c r="G24" i="4"/>
  <c r="F24" i="4"/>
  <c r="E24" i="4"/>
  <c r="B24" i="4" s="1"/>
  <c r="G21" i="4"/>
  <c r="F21" i="4"/>
  <c r="E21" i="4"/>
  <c r="B21" i="4"/>
  <c r="B20" i="4"/>
  <c r="G18" i="4"/>
  <c r="F18" i="4"/>
  <c r="E18" i="4"/>
  <c r="B16" i="4"/>
  <c r="G15" i="4"/>
  <c r="F15" i="4"/>
  <c r="E15" i="4"/>
  <c r="D15" i="4"/>
  <c r="G12" i="4"/>
  <c r="F12" i="4"/>
  <c r="E12" i="4"/>
  <c r="G9" i="4"/>
  <c r="F9" i="4"/>
  <c r="E9" i="4"/>
  <c r="D9" i="4"/>
  <c r="F6" i="4"/>
  <c r="G6" i="4"/>
  <c r="E6" i="4"/>
  <c r="B12" i="4" l="1"/>
  <c r="C18" i="4"/>
  <c r="B18" i="4" s="1"/>
  <c r="B15" i="4"/>
  <c r="C9" i="4"/>
  <c r="B9" i="4" s="1"/>
  <c r="B10" i="4"/>
  <c r="C6" i="4"/>
  <c r="B6" i="4"/>
  <c r="B7" i="4"/>
  <c r="F8" i="3" l="1"/>
  <c r="F7" i="3"/>
  <c r="E7" i="3"/>
  <c r="C7" i="3"/>
  <c r="G21" i="3" l="1"/>
  <c r="G18" i="3"/>
  <c r="B26" i="3"/>
  <c r="B25" i="3"/>
  <c r="G24" i="3"/>
  <c r="F24" i="3"/>
  <c r="B24" i="3" s="1"/>
  <c r="E24" i="3"/>
  <c r="B23" i="3"/>
  <c r="B22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15" i="3"/>
  <c r="B6" i="3"/>
  <c r="B12" i="3"/>
  <c r="B9" i="3"/>
  <c r="K6" i="2"/>
  <c r="J6" i="2"/>
  <c r="F8" i="2"/>
  <c r="F7" i="2"/>
  <c r="E7" i="2"/>
  <c r="C7" i="2"/>
  <c r="G21" i="2" l="1"/>
  <c r="G12" i="2"/>
  <c r="B26" i="2"/>
  <c r="B25" i="2"/>
  <c r="G24" i="2"/>
  <c r="F24" i="2"/>
  <c r="E24" i="2"/>
  <c r="B23" i="2"/>
  <c r="B22" i="2"/>
  <c r="F21" i="2"/>
  <c r="E21" i="2"/>
  <c r="B21" i="2" s="1"/>
  <c r="B20" i="2"/>
  <c r="B19" i="2"/>
  <c r="G18" i="2"/>
  <c r="F18" i="2"/>
  <c r="E18" i="2"/>
  <c r="B18" i="2" s="1"/>
  <c r="D18" i="2"/>
  <c r="C18" i="2"/>
  <c r="B17" i="2"/>
  <c r="B16" i="2"/>
  <c r="F15" i="2"/>
  <c r="E15" i="2"/>
  <c r="B15" i="2" s="1"/>
  <c r="D15" i="2"/>
  <c r="C15" i="2"/>
  <c r="B14" i="2"/>
  <c r="B13" i="2"/>
  <c r="F12" i="2"/>
  <c r="B12" i="2" s="1"/>
  <c r="E12" i="2"/>
  <c r="B11" i="2"/>
  <c r="B10" i="2"/>
  <c r="F9" i="2"/>
  <c r="E9" i="2"/>
  <c r="D9" i="2"/>
  <c r="C9" i="2"/>
  <c r="B8" i="2"/>
  <c r="E6" i="2"/>
  <c r="B7" i="2"/>
  <c r="F6" i="2"/>
  <c r="D6" i="2"/>
  <c r="C6" i="2"/>
  <c r="G15" i="2" l="1"/>
  <c r="G9" i="2"/>
  <c r="G6" i="2"/>
  <c r="B24" i="2"/>
  <c r="B9" i="2"/>
  <c r="B6" i="2"/>
  <c r="F8" i="1"/>
  <c r="C7" i="1"/>
  <c r="E7" i="1"/>
  <c r="F7" i="1"/>
  <c r="J6" i="1"/>
  <c r="K6" i="1"/>
  <c r="B26" i="1" l="1"/>
  <c r="B25" i="1"/>
  <c r="G24" i="1"/>
  <c r="F24" i="1"/>
  <c r="B24" i="1" s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21" i="1" l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<sst xmlns="http://schemas.openxmlformats.org/spreadsheetml/2006/main" count="180" uniqueCount="23">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</sst>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0" fontId="5" fillId="2" borderId="30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M11" sqref="M1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249840199</v>
      </c>
      <c r="C6" s="10">
        <f>C7+C8</f>
        <v>4385704</v>
      </c>
      <c r="D6" s="11">
        <f>D7+D8</f>
        <v>676848</v>
      </c>
      <c r="E6" s="11">
        <f>E7+E8</f>
        <v>105991643</v>
      </c>
      <c r="F6" s="12">
        <f>F7+F8</f>
        <v>138786004</v>
      </c>
      <c r="G6" s="13">
        <f>SUM(H6:K6)</f>
        <v>28.220630000000003</v>
      </c>
      <c r="H6" s="14">
        <v>0.46899999999999997</v>
      </c>
      <c r="I6" s="15"/>
      <c r="J6" s="16">
        <f>22.174237+0.024</f>
        <v>22.198237000000002</v>
      </c>
      <c r="K6" s="70">
        <f>5.513393+0.04</f>
        <v>5.5533929999999998</v>
      </c>
    </row>
    <row r="7" spans="1:11" x14ac:dyDescent="0.25">
      <c r="A7" s="17" t="s">
        <v>10</v>
      </c>
      <c r="B7" s="18">
        <f t="shared" si="0"/>
        <v>131780462</v>
      </c>
      <c r="C7" s="58">
        <f>4334080+51624</f>
        <v>4385704</v>
      </c>
      <c r="D7" s="59">
        <v>676848</v>
      </c>
      <c r="E7" s="59">
        <f>89428038+1391065</f>
        <v>90819103</v>
      </c>
      <c r="F7" s="64">
        <f>35417520+481287</f>
        <v>35898807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118059737</v>
      </c>
      <c r="C8" s="60">
        <v>0</v>
      </c>
      <c r="D8" s="61">
        <v>0</v>
      </c>
      <c r="E8" s="62">
        <v>15172540</v>
      </c>
      <c r="F8" s="65">
        <f>100776548+2110649</f>
        <v>102887197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27978679</v>
      </c>
      <c r="C9" s="32">
        <f>C10+C11</f>
        <v>0</v>
      </c>
      <c r="D9" s="33">
        <f>D10+D11</f>
        <v>0</v>
      </c>
      <c r="E9" s="33">
        <f>E10+E11</f>
        <v>12155119</v>
      </c>
      <c r="F9" s="34">
        <f>F10+F11</f>
        <v>15823560</v>
      </c>
      <c r="G9" s="13">
        <f>SUM(H9:K9)</f>
        <v>4.6711159999999996</v>
      </c>
      <c r="H9" s="10"/>
      <c r="I9" s="11"/>
      <c r="J9" s="66">
        <v>4.3811159999999996</v>
      </c>
      <c r="K9" s="36">
        <v>0.28999999999999998</v>
      </c>
    </row>
    <row r="10" spans="1:11" x14ac:dyDescent="0.25">
      <c r="A10" s="68" t="s">
        <v>10</v>
      </c>
      <c r="B10" s="18">
        <f t="shared" si="0"/>
        <v>13044160</v>
      </c>
      <c r="C10" s="37">
        <v>0</v>
      </c>
      <c r="D10" s="19">
        <v>0</v>
      </c>
      <c r="E10" s="55">
        <v>9845235</v>
      </c>
      <c r="F10" s="56">
        <v>3198925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14934519</v>
      </c>
      <c r="C11" s="26">
        <v>0</v>
      </c>
      <c r="D11" s="27">
        <v>0</v>
      </c>
      <c r="E11" s="55">
        <v>2309884</v>
      </c>
      <c r="F11" s="56">
        <v>12624635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171364</v>
      </c>
      <c r="C12" s="10"/>
      <c r="D12" s="11"/>
      <c r="E12" s="33">
        <f>E13+E14</f>
        <v>147880</v>
      </c>
      <c r="F12" s="34">
        <f>F13+F14</f>
        <v>23484</v>
      </c>
      <c r="G12" s="13">
        <f>SUM(H12:K12)</f>
        <v>0.22900000000000001</v>
      </c>
      <c r="H12" s="10"/>
      <c r="I12" s="11"/>
      <c r="J12" s="35">
        <v>0.22900000000000001</v>
      </c>
      <c r="K12" s="36"/>
    </row>
    <row r="13" spans="1:11" x14ac:dyDescent="0.25">
      <c r="A13" s="68" t="s">
        <v>10</v>
      </c>
      <c r="B13" s="18">
        <f t="shared" si="0"/>
        <v>147880</v>
      </c>
      <c r="C13" s="37">
        <v>0</v>
      </c>
      <c r="D13" s="42">
        <v>0</v>
      </c>
      <c r="E13" s="43">
        <v>147880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23484</v>
      </c>
      <c r="C14" s="26">
        <v>0</v>
      </c>
      <c r="D14" s="45">
        <v>0</v>
      </c>
      <c r="E14" s="45">
        <v>0</v>
      </c>
      <c r="F14" s="57">
        <v>23484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96214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65393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68" t="s">
        <v>10</v>
      </c>
      <c r="B16" s="47">
        <f t="shared" si="0"/>
        <v>96214</v>
      </c>
      <c r="C16" s="48">
        <v>0</v>
      </c>
      <c r="D16" s="19">
        <v>0</v>
      </c>
      <c r="E16" s="55">
        <v>30821</v>
      </c>
      <c r="F16" s="56">
        <v>65393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412751</v>
      </c>
      <c r="C18" s="32">
        <f>C19+C20</f>
        <v>0</v>
      </c>
      <c r="D18" s="33">
        <f>D19+D20</f>
        <v>0</v>
      </c>
      <c r="E18" s="33">
        <f>E19+E20</f>
        <v>56869</v>
      </c>
      <c r="F18" s="34">
        <f>F19+F20</f>
        <v>355882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262223</v>
      </c>
      <c r="C19" s="48">
        <v>0</v>
      </c>
      <c r="D19" s="38">
        <v>0</v>
      </c>
      <c r="E19" s="55">
        <v>56869</v>
      </c>
      <c r="F19" s="56">
        <v>205354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150528</v>
      </c>
      <c r="C20" s="50">
        <v>0</v>
      </c>
      <c r="D20" s="27">
        <v>0</v>
      </c>
      <c r="E20" s="55">
        <v>0</v>
      </c>
      <c r="F20" s="57">
        <v>150528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429227</v>
      </c>
      <c r="C21" s="51"/>
      <c r="D21" s="33"/>
      <c r="E21" s="33">
        <f>E22+E23</f>
        <v>429227</v>
      </c>
      <c r="F21" s="34">
        <f>F22+F23</f>
        <v>0</v>
      </c>
      <c r="G21" s="13">
        <f>SUM(H21:K21)</f>
        <v>0.02</v>
      </c>
      <c r="H21" s="10"/>
      <c r="I21" s="11"/>
      <c r="J21" s="35">
        <v>0.02</v>
      </c>
      <c r="K21" s="36"/>
    </row>
    <row r="22" spans="1:11" x14ac:dyDescent="0.25">
      <c r="A22" s="68" t="s">
        <v>10</v>
      </c>
      <c r="B22" s="18">
        <f t="shared" si="0"/>
        <v>429227</v>
      </c>
      <c r="C22" s="37">
        <v>0</v>
      </c>
      <c r="D22" s="19">
        <v>0</v>
      </c>
      <c r="E22" s="55">
        <v>429227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489668</v>
      </c>
      <c r="C24" s="52"/>
      <c r="D24" s="35"/>
      <c r="E24" s="33">
        <f>E25+E26</f>
        <v>489668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489668</v>
      </c>
      <c r="C25" s="37">
        <v>0</v>
      </c>
      <c r="D25" s="19">
        <v>0</v>
      </c>
      <c r="E25" s="55">
        <v>489668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7" sqref="K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231583285</v>
      </c>
      <c r="C6" s="10">
        <f>C7+C8</f>
        <v>4100661</v>
      </c>
      <c r="D6" s="11">
        <f>D7+D8</f>
        <v>643080</v>
      </c>
      <c r="E6" s="11">
        <f>E7+E8</f>
        <v>96779529</v>
      </c>
      <c r="F6" s="12">
        <f>F7+F8</f>
        <v>130060015</v>
      </c>
      <c r="G6" s="13">
        <f>SUM(H6:K6)</f>
        <v>25.731622999999999</v>
      </c>
      <c r="H6" s="14">
        <v>0.44800000000000001</v>
      </c>
      <c r="I6" s="15"/>
      <c r="J6" s="16">
        <f>20.254621+0.014</f>
        <v>20.268621</v>
      </c>
      <c r="K6" s="70">
        <f>4.980002+0.035</f>
        <v>5.015002</v>
      </c>
    </row>
    <row r="7" spans="1:11" x14ac:dyDescent="0.25">
      <c r="A7" s="17" t="s">
        <v>10</v>
      </c>
      <c r="B7" s="18">
        <f t="shared" si="0"/>
        <v>121212005</v>
      </c>
      <c r="C7" s="58">
        <f>4057172+43489</f>
        <v>4100661</v>
      </c>
      <c r="D7" s="59">
        <v>643080</v>
      </c>
      <c r="E7" s="59">
        <f>82088411+1289816</f>
        <v>83378227</v>
      </c>
      <c r="F7" s="64">
        <f>32585322+504715</f>
        <v>33090037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110371280</v>
      </c>
      <c r="C8" s="60">
        <v>0</v>
      </c>
      <c r="D8" s="61">
        <v>0</v>
      </c>
      <c r="E8" s="62">
        <v>13401302</v>
      </c>
      <c r="F8" s="65">
        <f>95048214+1921764</f>
        <v>96969978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27895437</v>
      </c>
      <c r="C9" s="32">
        <f>C10+C11</f>
        <v>0</v>
      </c>
      <c r="D9" s="33">
        <f>D10+D11</f>
        <v>0</v>
      </c>
      <c r="E9" s="33">
        <f>E10+E11</f>
        <v>13149923</v>
      </c>
      <c r="F9" s="34">
        <f>F10+F11</f>
        <v>14745514</v>
      </c>
      <c r="G9" s="13">
        <f>SUM(H9:K9)</f>
        <v>4.9897080000000003</v>
      </c>
      <c r="H9" s="10"/>
      <c r="I9" s="11"/>
      <c r="J9" s="66">
        <v>4.4017080000000002</v>
      </c>
      <c r="K9" s="36">
        <v>0.58799999999999997</v>
      </c>
    </row>
    <row r="10" spans="1:11" x14ac:dyDescent="0.25">
      <c r="A10" s="68" t="s">
        <v>10</v>
      </c>
      <c r="B10" s="18">
        <f t="shared" si="0"/>
        <v>14409546</v>
      </c>
      <c r="C10" s="37">
        <v>0</v>
      </c>
      <c r="D10" s="19">
        <v>0</v>
      </c>
      <c r="E10" s="55">
        <v>11363582</v>
      </c>
      <c r="F10" s="56">
        <v>3045964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13485891</v>
      </c>
      <c r="C11" s="26">
        <v>0</v>
      </c>
      <c r="D11" s="27">
        <v>0</v>
      </c>
      <c r="E11" s="55">
        <v>1786341</v>
      </c>
      <c r="F11" s="56">
        <v>11699550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160496</v>
      </c>
      <c r="C12" s="10"/>
      <c r="D12" s="11"/>
      <c r="E12" s="33">
        <f>E13+E14</f>
        <v>123199</v>
      </c>
      <c r="F12" s="34">
        <f>F13+F14</f>
        <v>37297</v>
      </c>
      <c r="G12" s="13">
        <f>SUM(H12:K12)</f>
        <v>0.20899999999999999</v>
      </c>
      <c r="H12" s="10"/>
      <c r="I12" s="11"/>
      <c r="J12" s="35">
        <v>0.20899999999999999</v>
      </c>
      <c r="K12" s="36"/>
    </row>
    <row r="13" spans="1:11" x14ac:dyDescent="0.25">
      <c r="A13" s="68" t="s">
        <v>10</v>
      </c>
      <c r="B13" s="18">
        <f t="shared" si="0"/>
        <v>123199</v>
      </c>
      <c r="C13" s="37">
        <v>0</v>
      </c>
      <c r="D13" s="42">
        <v>0</v>
      </c>
      <c r="E13" s="43">
        <v>123199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37297</v>
      </c>
      <c r="C14" s="26">
        <v>0</v>
      </c>
      <c r="D14" s="45">
        <v>0</v>
      </c>
      <c r="E14" s="45">
        <v>0</v>
      </c>
      <c r="F14" s="57">
        <v>37297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95662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64841</v>
      </c>
      <c r="G15" s="13">
        <f>SUM(H15:K15)</f>
        <v>0.161</v>
      </c>
      <c r="H15" s="10"/>
      <c r="I15" s="11"/>
      <c r="J15" s="35">
        <v>5.1999999999999998E-2</v>
      </c>
      <c r="K15" s="36">
        <v>0.109</v>
      </c>
    </row>
    <row r="16" spans="1:11" x14ac:dyDescent="0.25">
      <c r="A16" s="68" t="s">
        <v>10</v>
      </c>
      <c r="B16" s="47">
        <f t="shared" si="0"/>
        <v>95662</v>
      </c>
      <c r="C16" s="48">
        <v>0</v>
      </c>
      <c r="D16" s="19">
        <v>0</v>
      </c>
      <c r="E16" s="55">
        <v>30821</v>
      </c>
      <c r="F16" s="56">
        <v>64841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372826</v>
      </c>
      <c r="C18" s="32">
        <f>C19+C20</f>
        <v>0</v>
      </c>
      <c r="D18" s="33">
        <f>D19+D20</f>
        <v>0</v>
      </c>
      <c r="E18" s="33">
        <f>E19+E20</f>
        <v>25931</v>
      </c>
      <c r="F18" s="34">
        <f>F19+F20</f>
        <v>346895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262105</v>
      </c>
      <c r="C19" s="48">
        <v>0</v>
      </c>
      <c r="D19" s="38">
        <v>0</v>
      </c>
      <c r="E19" s="55">
        <v>25931</v>
      </c>
      <c r="F19" s="56">
        <v>236174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110721</v>
      </c>
      <c r="C20" s="50">
        <v>0</v>
      </c>
      <c r="D20" s="27">
        <v>0</v>
      </c>
      <c r="E20" s="55">
        <v>0</v>
      </c>
      <c r="F20" s="57">
        <v>110721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383991</v>
      </c>
      <c r="C21" s="51"/>
      <c r="D21" s="33"/>
      <c r="E21" s="33">
        <f>E22+E23</f>
        <v>383991</v>
      </c>
      <c r="F21" s="34">
        <f>F22+F23</f>
        <v>0</v>
      </c>
      <c r="G21" s="13">
        <f>SUM(H21:K21)</f>
        <v>1.7999999999999999E-2</v>
      </c>
      <c r="H21" s="10"/>
      <c r="I21" s="11"/>
      <c r="J21" s="35">
        <v>1.7999999999999999E-2</v>
      </c>
      <c r="K21" s="36"/>
    </row>
    <row r="22" spans="1:11" x14ac:dyDescent="0.25">
      <c r="A22" s="68" t="s">
        <v>10</v>
      </c>
      <c r="B22" s="18">
        <f t="shared" si="0"/>
        <v>383991</v>
      </c>
      <c r="C22" s="37">
        <v>0</v>
      </c>
      <c r="D22" s="19">
        <v>0</v>
      </c>
      <c r="E22" s="55">
        <v>383991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438337</v>
      </c>
      <c r="C24" s="52"/>
      <c r="D24" s="35"/>
      <c r="E24" s="33">
        <f>E25+E26</f>
        <v>438337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438337</v>
      </c>
      <c r="C25" s="37">
        <v>0</v>
      </c>
      <c r="D25" s="19">
        <v>0</v>
      </c>
      <c r="E25" s="55">
        <v>438337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N18" sqref="N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218309421</v>
      </c>
      <c r="C6" s="10">
        <f>C7+C8</f>
        <v>4061798</v>
      </c>
      <c r="D6" s="11">
        <f>D7+D8</f>
        <v>713050</v>
      </c>
      <c r="E6" s="11">
        <f>E7+E8</f>
        <v>95009520</v>
      </c>
      <c r="F6" s="12">
        <f>F7+F8</f>
        <v>118525053</v>
      </c>
      <c r="G6" s="13">
        <f>SUM(H6:K6)</f>
        <v>25.461987000000001</v>
      </c>
      <c r="H6" s="14">
        <v>0.44</v>
      </c>
      <c r="I6" s="15"/>
      <c r="J6" s="16">
        <v>20.013691000000001</v>
      </c>
      <c r="K6" s="70">
        <v>5.0082959999999996</v>
      </c>
    </row>
    <row r="7" spans="1:11" x14ac:dyDescent="0.25">
      <c r="A7" s="17" t="s">
        <v>10</v>
      </c>
      <c r="B7" s="18">
        <f t="shared" si="0"/>
        <v>118704278</v>
      </c>
      <c r="C7" s="58">
        <f>4015329+46469</f>
        <v>4061798</v>
      </c>
      <c r="D7" s="59">
        <v>713050</v>
      </c>
      <c r="E7" s="59">
        <f>82643063+1268230</f>
        <v>83911293</v>
      </c>
      <c r="F7" s="64">
        <f>29642670+375467</f>
        <v>30018137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99605143</v>
      </c>
      <c r="C8" s="60">
        <v>0</v>
      </c>
      <c r="D8" s="61">
        <v>0</v>
      </c>
      <c r="E8" s="62">
        <v>11098227</v>
      </c>
      <c r="F8" s="65">
        <f>86547529+1959387</f>
        <v>88506916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23636816</v>
      </c>
      <c r="C9" s="32">
        <f>C10+C11</f>
        <v>0</v>
      </c>
      <c r="D9" s="33">
        <f>D10+D11</f>
        <v>0</v>
      </c>
      <c r="E9" s="33">
        <f>E10+E11</f>
        <v>10319771</v>
      </c>
      <c r="F9" s="34">
        <f>F10+F11</f>
        <v>13317045</v>
      </c>
      <c r="G9" s="13">
        <f>SUM(H9:K9)</f>
        <v>4.217625</v>
      </c>
      <c r="H9" s="10"/>
      <c r="I9" s="11"/>
      <c r="J9" s="66">
        <v>4.0446249999999999</v>
      </c>
      <c r="K9" s="36">
        <v>0.17299999999999999</v>
      </c>
    </row>
    <row r="10" spans="1:11" x14ac:dyDescent="0.25">
      <c r="A10" s="68" t="s">
        <v>10</v>
      </c>
      <c r="B10" s="18">
        <f t="shared" si="0"/>
        <v>11143657</v>
      </c>
      <c r="C10" s="37">
        <v>0</v>
      </c>
      <c r="D10" s="19">
        <v>0</v>
      </c>
      <c r="E10" s="55">
        <v>8860805</v>
      </c>
      <c r="F10" s="56">
        <v>2282852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12493159</v>
      </c>
      <c r="C11" s="26">
        <v>0</v>
      </c>
      <c r="D11" s="27">
        <v>0</v>
      </c>
      <c r="E11" s="55">
        <v>1458966</v>
      </c>
      <c r="F11" s="56">
        <v>11034193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140964</v>
      </c>
      <c r="C12" s="10"/>
      <c r="D12" s="11"/>
      <c r="E12" s="33">
        <f>E13+E14</f>
        <v>115223</v>
      </c>
      <c r="F12" s="34">
        <f>F13+F14</f>
        <v>25741</v>
      </c>
      <c r="G12" s="13">
        <f>SUM(H12:K12)</f>
        <v>0.17799999999999999</v>
      </c>
      <c r="H12" s="10"/>
      <c r="I12" s="11"/>
      <c r="J12" s="35">
        <v>0.17799999999999999</v>
      </c>
      <c r="K12" s="36"/>
    </row>
    <row r="13" spans="1:11" x14ac:dyDescent="0.25">
      <c r="A13" s="68" t="s">
        <v>10</v>
      </c>
      <c r="B13" s="18">
        <f t="shared" si="0"/>
        <v>115223</v>
      </c>
      <c r="C13" s="37">
        <v>0</v>
      </c>
      <c r="D13" s="42">
        <v>0</v>
      </c>
      <c r="E13" s="43">
        <v>115223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25741</v>
      </c>
      <c r="C14" s="26">
        <v>0</v>
      </c>
      <c r="D14" s="45">
        <v>0</v>
      </c>
      <c r="E14" s="45">
        <v>0</v>
      </c>
      <c r="F14" s="57">
        <v>25741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96239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65418</v>
      </c>
      <c r="G15" s="13">
        <f>SUM(H15:K15)</f>
        <v>0.14900000000000002</v>
      </c>
      <c r="H15" s="10"/>
      <c r="I15" s="11"/>
      <c r="J15" s="35">
        <v>4.8000000000000001E-2</v>
      </c>
      <c r="K15" s="36">
        <v>0.10100000000000001</v>
      </c>
    </row>
    <row r="16" spans="1:11" x14ac:dyDescent="0.25">
      <c r="A16" s="68" t="s">
        <v>10</v>
      </c>
      <c r="B16" s="47">
        <f t="shared" si="0"/>
        <v>96239</v>
      </c>
      <c r="C16" s="48">
        <v>0</v>
      </c>
      <c r="D16" s="19">
        <v>0</v>
      </c>
      <c r="E16" s="55">
        <v>30821</v>
      </c>
      <c r="F16" s="56">
        <v>65418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328385</v>
      </c>
      <c r="C18" s="32">
        <f>C19+C20</f>
        <v>0</v>
      </c>
      <c r="D18" s="33">
        <f>D19+D20</f>
        <v>0</v>
      </c>
      <c r="E18" s="33">
        <f>E19+E20</f>
        <v>36433</v>
      </c>
      <c r="F18" s="34">
        <f>F19+F20</f>
        <v>291952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226124</v>
      </c>
      <c r="C19" s="48">
        <v>0</v>
      </c>
      <c r="D19" s="38">
        <v>0</v>
      </c>
      <c r="E19" s="55">
        <v>36433</v>
      </c>
      <c r="F19" s="56">
        <v>189691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102261</v>
      </c>
      <c r="C20" s="50">
        <v>0</v>
      </c>
      <c r="D20" s="27">
        <v>0</v>
      </c>
      <c r="E20" s="55">
        <v>0</v>
      </c>
      <c r="F20" s="57">
        <v>102261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401334</v>
      </c>
      <c r="C21" s="51"/>
      <c r="D21" s="33"/>
      <c r="E21" s="33">
        <f>E22+E23</f>
        <v>401334</v>
      </c>
      <c r="F21" s="34">
        <f>F22+F23</f>
        <v>0</v>
      </c>
      <c r="G21" s="13">
        <f>SUM(H21:K21)</f>
        <v>1.4999999999999999E-2</v>
      </c>
      <c r="H21" s="10"/>
      <c r="I21" s="11"/>
      <c r="J21" s="35">
        <v>1.4999999999999999E-2</v>
      </c>
      <c r="K21" s="36"/>
    </row>
    <row r="22" spans="1:11" x14ac:dyDescent="0.25">
      <c r="A22" s="68" t="s">
        <v>10</v>
      </c>
      <c r="B22" s="18">
        <f t="shared" si="0"/>
        <v>401334</v>
      </c>
      <c r="C22" s="37">
        <v>0</v>
      </c>
      <c r="D22" s="19">
        <v>0</v>
      </c>
      <c r="E22" s="55">
        <v>401334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509009</v>
      </c>
      <c r="C24" s="52"/>
      <c r="D24" s="35"/>
      <c r="E24" s="33">
        <f>E25+E26</f>
        <v>509009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509009</v>
      </c>
      <c r="C25" s="37">
        <v>0</v>
      </c>
      <c r="D25" s="19">
        <v>0</v>
      </c>
      <c r="E25" s="55">
        <v>509009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I28" sqref="I2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208898694</v>
      </c>
      <c r="C6" s="10">
        <f>C7+C8</f>
        <v>3713917</v>
      </c>
      <c r="D6" s="11">
        <f>D7+D8</f>
        <v>644540</v>
      </c>
      <c r="E6" s="11">
        <f>E7+E8</f>
        <v>86748726</v>
      </c>
      <c r="F6" s="12">
        <f>F7+F8</f>
        <v>117791511</v>
      </c>
      <c r="G6" s="13">
        <f>SUM(H6:K6)</f>
        <v>24.206717999999999</v>
      </c>
      <c r="H6" s="14">
        <v>0.432</v>
      </c>
      <c r="I6" s="15"/>
      <c r="J6" s="16">
        <v>19.092708999999999</v>
      </c>
      <c r="K6" s="70">
        <v>4.6820089999999999</v>
      </c>
    </row>
    <row r="7" spans="1:11" x14ac:dyDescent="0.25">
      <c r="A7" s="17" t="s">
        <v>10</v>
      </c>
      <c r="B7" s="18">
        <f t="shared" si="0"/>
        <v>109754433</v>
      </c>
      <c r="C7" s="58">
        <f>3674293+39624</f>
        <v>3713917</v>
      </c>
      <c r="D7" s="59">
        <v>644540</v>
      </c>
      <c r="E7" s="59">
        <f>75062342+1024103</f>
        <v>76086445</v>
      </c>
      <c r="F7" s="64">
        <f>28969190+340341</f>
        <v>29309531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99144261</v>
      </c>
      <c r="C8" s="60">
        <v>0</v>
      </c>
      <c r="D8" s="61">
        <v>0</v>
      </c>
      <c r="E8" s="62">
        <v>10662281</v>
      </c>
      <c r="F8" s="65">
        <f>86541638+1940342</f>
        <v>88481980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22689800</v>
      </c>
      <c r="C9" s="32">
        <f>C10+C11</f>
        <v>0</v>
      </c>
      <c r="D9" s="33">
        <f>D10+D11</f>
        <v>0</v>
      </c>
      <c r="E9" s="33">
        <f>E10+E11</f>
        <v>9946965</v>
      </c>
      <c r="F9" s="34">
        <f>F10+F11</f>
        <v>12742835</v>
      </c>
      <c r="G9" s="13">
        <f>SUM(H9:K9)</f>
        <v>4.0166339999999998</v>
      </c>
      <c r="H9" s="10"/>
      <c r="I9" s="11"/>
      <c r="J9" s="66">
        <v>3.7906339999999998</v>
      </c>
      <c r="K9" s="36">
        <v>0.22600000000000001</v>
      </c>
    </row>
    <row r="10" spans="1:11" x14ac:dyDescent="0.25">
      <c r="A10" s="68" t="s">
        <v>10</v>
      </c>
      <c r="B10" s="18">
        <f t="shared" si="0"/>
        <v>10989369</v>
      </c>
      <c r="C10" s="37">
        <v>0</v>
      </c>
      <c r="D10" s="19">
        <v>0</v>
      </c>
      <c r="E10" s="55">
        <v>8473239</v>
      </c>
      <c r="F10" s="56">
        <v>2516130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11700431</v>
      </c>
      <c r="C11" s="26">
        <v>0</v>
      </c>
      <c r="D11" s="27">
        <v>0</v>
      </c>
      <c r="E11" s="55">
        <v>1473726</v>
      </c>
      <c r="F11" s="56">
        <v>10226705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116041</v>
      </c>
      <c r="C12" s="10"/>
      <c r="D12" s="11"/>
      <c r="E12" s="33">
        <f>E13+E14</f>
        <v>90520</v>
      </c>
      <c r="F12" s="34">
        <f>F13+F14</f>
        <v>25521</v>
      </c>
      <c r="G12" s="13">
        <f>SUM(H12:K12)</f>
        <v>0.13300000000000001</v>
      </c>
      <c r="H12" s="10"/>
      <c r="I12" s="11"/>
      <c r="J12" s="35">
        <v>0.13300000000000001</v>
      </c>
      <c r="K12" s="36"/>
    </row>
    <row r="13" spans="1:11" x14ac:dyDescent="0.25">
      <c r="A13" s="68" t="s">
        <v>10</v>
      </c>
      <c r="B13" s="18">
        <f t="shared" si="0"/>
        <v>90520</v>
      </c>
      <c r="C13" s="37">
        <v>0</v>
      </c>
      <c r="D13" s="42">
        <v>0</v>
      </c>
      <c r="E13" s="43">
        <v>90520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25521</v>
      </c>
      <c r="C14" s="26">
        <v>0</v>
      </c>
      <c r="D14" s="45">
        <v>0</v>
      </c>
      <c r="E14" s="45">
        <v>0</v>
      </c>
      <c r="F14" s="57">
        <v>25521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96082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65261</v>
      </c>
      <c r="G15" s="13">
        <f>SUM(H15:K15)</f>
        <v>0.151</v>
      </c>
      <c r="H15" s="10"/>
      <c r="I15" s="11"/>
      <c r="J15" s="35">
        <v>4.8000000000000001E-2</v>
      </c>
      <c r="K15" s="36">
        <v>0.10299999999999999</v>
      </c>
    </row>
    <row r="16" spans="1:11" x14ac:dyDescent="0.25">
      <c r="A16" s="68" t="s">
        <v>10</v>
      </c>
      <c r="B16" s="47">
        <f t="shared" si="0"/>
        <v>96082</v>
      </c>
      <c r="C16" s="48">
        <v>0</v>
      </c>
      <c r="D16" s="19">
        <v>0</v>
      </c>
      <c r="E16" s="55">
        <v>30821</v>
      </c>
      <c r="F16" s="56">
        <v>65261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357011</v>
      </c>
      <c r="C18" s="32">
        <f>C19+C20</f>
        <v>0</v>
      </c>
      <c r="D18" s="33">
        <f>D19+D20</f>
        <v>0</v>
      </c>
      <c r="E18" s="33">
        <f>E19+E20</f>
        <v>83370</v>
      </c>
      <c r="F18" s="34">
        <f>F19+F20</f>
        <v>273641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236150</v>
      </c>
      <c r="C19" s="48">
        <v>0</v>
      </c>
      <c r="D19" s="38">
        <v>0</v>
      </c>
      <c r="E19" s="55">
        <v>83370</v>
      </c>
      <c r="F19" s="56">
        <v>152780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120861</v>
      </c>
      <c r="C20" s="50">
        <v>0</v>
      </c>
      <c r="D20" s="27">
        <v>0</v>
      </c>
      <c r="E20" s="55">
        <v>0</v>
      </c>
      <c r="F20" s="57">
        <v>120861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383786</v>
      </c>
      <c r="C21" s="51"/>
      <c r="D21" s="33"/>
      <c r="E21" s="33">
        <f>E22+E23</f>
        <v>383786</v>
      </c>
      <c r="F21" s="34">
        <f>F22+F23</f>
        <v>0</v>
      </c>
      <c r="G21" s="13">
        <f>SUM(H21:K21)</f>
        <v>1.2E-2</v>
      </c>
      <c r="H21" s="10"/>
      <c r="I21" s="11"/>
      <c r="J21" s="35">
        <v>1.2E-2</v>
      </c>
      <c r="K21" s="36"/>
    </row>
    <row r="22" spans="1:11" x14ac:dyDescent="0.25">
      <c r="A22" s="68" t="s">
        <v>10</v>
      </c>
      <c r="B22" s="18">
        <f t="shared" si="0"/>
        <v>383786</v>
      </c>
      <c r="C22" s="37">
        <v>0</v>
      </c>
      <c r="D22" s="19">
        <v>0</v>
      </c>
      <c r="E22" s="55">
        <v>383786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419238</v>
      </c>
      <c r="C24" s="52"/>
      <c r="D24" s="35"/>
      <c r="E24" s="33">
        <f>E25+E26</f>
        <v>419238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1" t="s">
        <v>10</v>
      </c>
      <c r="B25" s="18">
        <f t="shared" si="0"/>
        <v>419238</v>
      </c>
      <c r="C25" s="37">
        <v>0</v>
      </c>
      <c r="D25" s="19">
        <v>0</v>
      </c>
      <c r="E25" s="55">
        <v>419238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  <c r="C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L12" sqref="L1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9" t="s">
        <v>9</v>
      </c>
      <c r="B6" s="9">
        <f t="shared" ref="B6:B26" si="0">C6+D6+E6+F6</f>
        <v>188096497.00300002</v>
      </c>
      <c r="C6" s="10">
        <f>C7+C8</f>
        <v>3087222</v>
      </c>
      <c r="D6" s="11">
        <f>D7+D8</f>
        <v>579664</v>
      </c>
      <c r="E6" s="11">
        <f>E7+E8</f>
        <v>76344787</v>
      </c>
      <c r="F6" s="12">
        <f>F7+F8</f>
        <v>108084824.00300001</v>
      </c>
      <c r="G6" s="13">
        <f>SUM(H6:K6)</f>
        <v>21.570526999999998</v>
      </c>
      <c r="H6" s="14">
        <v>0.40500000000000003</v>
      </c>
      <c r="I6" s="15"/>
      <c r="J6" s="16">
        <v>16.900897999999998</v>
      </c>
      <c r="K6" s="70">
        <v>4.2646289999999993</v>
      </c>
    </row>
    <row r="7" spans="1:11" x14ac:dyDescent="0.25">
      <c r="A7" s="68" t="s">
        <v>10</v>
      </c>
      <c r="B7" s="18">
        <f t="shared" si="0"/>
        <v>96711289</v>
      </c>
      <c r="C7" s="58">
        <f>3074323+12899</f>
        <v>3087222</v>
      </c>
      <c r="D7" s="59">
        <v>579664</v>
      </c>
      <c r="E7" s="59">
        <f>65702022+651900</f>
        <v>66353922</v>
      </c>
      <c r="F7" s="64">
        <f>26354829+335652</f>
        <v>26690481</v>
      </c>
      <c r="G7" s="20"/>
      <c r="H7" s="21"/>
      <c r="I7" s="22"/>
      <c r="J7" s="23"/>
      <c r="K7" s="24"/>
    </row>
    <row r="8" spans="1:11" ht="15.75" thickBot="1" x14ac:dyDescent="0.3">
      <c r="A8" s="68" t="s">
        <v>11</v>
      </c>
      <c r="B8" s="25">
        <f t="shared" si="0"/>
        <v>91385208.003000006</v>
      </c>
      <c r="C8" s="60">
        <v>0</v>
      </c>
      <c r="D8" s="61">
        <v>0</v>
      </c>
      <c r="E8" s="62">
        <v>9990865</v>
      </c>
      <c r="F8" s="65">
        <f>79461672.003+1932671</f>
        <v>81394343.003000006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21207536</v>
      </c>
      <c r="C9" s="32">
        <f>C10+C11</f>
        <v>0</v>
      </c>
      <c r="D9" s="33">
        <f>D10+D11</f>
        <v>0</v>
      </c>
      <c r="E9" s="33">
        <f>E10+E11</f>
        <v>9137944</v>
      </c>
      <c r="F9" s="34">
        <f>F10+F11</f>
        <v>12069592</v>
      </c>
      <c r="G9" s="13">
        <f>SUM(H9:K9)</f>
        <v>3.6869190000000001</v>
      </c>
      <c r="H9" s="10"/>
      <c r="I9" s="11"/>
      <c r="J9" s="66">
        <v>3.501919</v>
      </c>
      <c r="K9" s="36">
        <v>0.185</v>
      </c>
    </row>
    <row r="10" spans="1:11" x14ac:dyDescent="0.25">
      <c r="A10" s="68" t="s">
        <v>10</v>
      </c>
      <c r="B10" s="18">
        <f t="shared" si="0"/>
        <v>9889771</v>
      </c>
      <c r="C10" s="37">
        <v>0</v>
      </c>
      <c r="D10" s="19">
        <v>0</v>
      </c>
      <c r="E10" s="55">
        <v>7901141</v>
      </c>
      <c r="F10" s="56">
        <v>1988630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11317765</v>
      </c>
      <c r="C11" s="26">
        <v>0</v>
      </c>
      <c r="D11" s="27">
        <v>0</v>
      </c>
      <c r="E11" s="55">
        <v>1236803</v>
      </c>
      <c r="F11" s="56">
        <v>10080962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99410</v>
      </c>
      <c r="C12" s="10"/>
      <c r="D12" s="11"/>
      <c r="E12" s="33">
        <f>E13+E14</f>
        <v>79643</v>
      </c>
      <c r="F12" s="34">
        <f>F13+F14</f>
        <v>19767</v>
      </c>
      <c r="G12" s="13">
        <f>SUM(H12:K12)</f>
        <v>0.115</v>
      </c>
      <c r="H12" s="10"/>
      <c r="I12" s="11"/>
      <c r="J12" s="35">
        <v>0.115</v>
      </c>
      <c r="K12" s="36"/>
    </row>
    <row r="13" spans="1:11" x14ac:dyDescent="0.25">
      <c r="A13" s="68" t="s">
        <v>10</v>
      </c>
      <c r="B13" s="18">
        <f t="shared" si="0"/>
        <v>79643</v>
      </c>
      <c r="C13" s="37">
        <v>0</v>
      </c>
      <c r="D13" s="42">
        <v>0</v>
      </c>
      <c r="E13" s="43">
        <v>79643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19767</v>
      </c>
      <c r="C14" s="26">
        <v>0</v>
      </c>
      <c r="D14" s="45">
        <v>0</v>
      </c>
      <c r="E14" s="45">
        <v>0</v>
      </c>
      <c r="F14" s="57">
        <v>19767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96464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65643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68" t="s">
        <v>10</v>
      </c>
      <c r="B16" s="47">
        <f t="shared" si="0"/>
        <v>96464</v>
      </c>
      <c r="C16" s="48">
        <v>0</v>
      </c>
      <c r="D16" s="19">
        <v>0</v>
      </c>
      <c r="E16" s="55">
        <v>30821</v>
      </c>
      <c r="F16" s="56">
        <v>65643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266111</v>
      </c>
      <c r="C18" s="32">
        <f>C19+C20</f>
        <v>0</v>
      </c>
      <c r="D18" s="33">
        <f>D19+D20</f>
        <v>0</v>
      </c>
      <c r="E18" s="33">
        <f>E19+E20</f>
        <v>29232</v>
      </c>
      <c r="F18" s="34">
        <f>F19+F20</f>
        <v>236879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168340</v>
      </c>
      <c r="C19" s="48">
        <v>0</v>
      </c>
      <c r="D19" s="38">
        <v>0</v>
      </c>
      <c r="E19" s="55">
        <v>29232</v>
      </c>
      <c r="F19" s="56">
        <v>139108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97771</v>
      </c>
      <c r="C20" s="50">
        <v>0</v>
      </c>
      <c r="D20" s="27">
        <v>0</v>
      </c>
      <c r="E20" s="55">
        <v>0</v>
      </c>
      <c r="F20" s="57">
        <v>97771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328341</v>
      </c>
      <c r="C21" s="51"/>
      <c r="D21" s="33"/>
      <c r="E21" s="33">
        <f>E22+E23</f>
        <v>328341</v>
      </c>
      <c r="F21" s="34">
        <f>F22+F23</f>
        <v>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8" t="s">
        <v>10</v>
      </c>
      <c r="B22" s="18">
        <f t="shared" si="0"/>
        <v>328341</v>
      </c>
      <c r="C22" s="37">
        <v>0</v>
      </c>
      <c r="D22" s="19">
        <v>0</v>
      </c>
      <c r="E22" s="55">
        <v>328341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458638</v>
      </c>
      <c r="C24" s="52"/>
      <c r="D24" s="35"/>
      <c r="E24" s="33">
        <f>E25+E26</f>
        <v>458638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1" t="s">
        <v>10</v>
      </c>
      <c r="B25" s="18">
        <f t="shared" si="0"/>
        <v>458638</v>
      </c>
      <c r="C25" s="37">
        <v>0</v>
      </c>
      <c r="D25" s="19">
        <v>0</v>
      </c>
      <c r="E25" s="55">
        <v>458638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  <c r="C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2022</vt:lpstr>
      <vt:lpstr>февраль 2022</vt:lpstr>
      <vt:lpstr>март 2022</vt:lpstr>
      <vt:lpstr>апрель 2022</vt:lpstr>
      <vt:lpstr>май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cp:lastPrinted>2022-05-06T12:26:33Z</cp:lastPrinted>
  <dcterms:created xsi:type="dcterms:W3CDTF">2020-02-10T10:59:05Z</dcterms:created>
  <dcterms:modified xsi:type="dcterms:W3CDTF">2022-06-16T06:55:08Z</dcterms:modified>
</cp:coreProperties>
</file>