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1\"/>
    </mc:Choice>
  </mc:AlternateContent>
  <bookViews>
    <workbookView xWindow="0" yWindow="0" windowWidth="28800" windowHeight="14232" activeTab="3"/>
  </bookViews>
  <sheets>
    <sheet name="январь 2021" sheetId="1" r:id="rId1"/>
    <sheet name="февраль 2021" sheetId="3" r:id="rId2"/>
    <sheet name="март 2021" sheetId="4" r:id="rId3"/>
    <sheet name="апрель 2021" sheetId="5" r:id="rId4"/>
  </sheets>
  <definedNames>
    <definedName name="asda" localSheetId="3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5" l="1"/>
  <c r="G18" i="5" s="1"/>
  <c r="K9" i="5"/>
  <c r="J9" i="5"/>
  <c r="K6" i="5"/>
  <c r="J6" i="5"/>
  <c r="H6" i="5"/>
  <c r="B26" i="5"/>
  <c r="B25" i="5"/>
  <c r="G24" i="5"/>
  <c r="F24" i="5"/>
  <c r="E24" i="5"/>
  <c r="B23" i="5"/>
  <c r="B22" i="5"/>
  <c r="G21" i="5"/>
  <c r="F21" i="5"/>
  <c r="E21" i="5"/>
  <c r="B21" i="5"/>
  <c r="B20" i="5"/>
  <c r="B19" i="5"/>
  <c r="F18" i="5"/>
  <c r="E18" i="5"/>
  <c r="B18" i="5" s="1"/>
  <c r="D18" i="5"/>
  <c r="C18" i="5"/>
  <c r="B17" i="5"/>
  <c r="B16" i="5"/>
  <c r="G15" i="5"/>
  <c r="F15" i="5"/>
  <c r="E15" i="5"/>
  <c r="D15" i="5"/>
  <c r="C15" i="5"/>
  <c r="B14" i="5"/>
  <c r="B13" i="5"/>
  <c r="G12" i="5"/>
  <c r="F12" i="5"/>
  <c r="E12" i="5"/>
  <c r="B12" i="5" s="1"/>
  <c r="B11" i="5"/>
  <c r="B10" i="5"/>
  <c r="F9" i="5"/>
  <c r="E9" i="5"/>
  <c r="D9" i="5"/>
  <c r="C9" i="5"/>
  <c r="B8" i="5"/>
  <c r="F6" i="5"/>
  <c r="E6" i="5"/>
  <c r="D6" i="5"/>
  <c r="C6" i="5"/>
  <c r="G9" i="5" l="1"/>
  <c r="G6" i="5"/>
  <c r="B24" i="5"/>
  <c r="B15" i="5"/>
  <c r="B9" i="5"/>
  <c r="B6" i="5"/>
  <c r="B7" i="5"/>
  <c r="C7" i="4"/>
  <c r="E7" i="4"/>
  <c r="F7" i="4"/>
  <c r="F8" i="4"/>
  <c r="G18" i="4" l="1"/>
  <c r="B26" i="4"/>
  <c r="B25" i="4"/>
  <c r="G24" i="4"/>
  <c r="F24" i="4"/>
  <c r="E24" i="4"/>
  <c r="B23" i="4"/>
  <c r="B22" i="4"/>
  <c r="G21" i="4"/>
  <c r="F21" i="4"/>
  <c r="E21" i="4"/>
  <c r="B21" i="4"/>
  <c r="B20" i="4"/>
  <c r="B19" i="4"/>
  <c r="F18" i="4"/>
  <c r="E18" i="4"/>
  <c r="B18" i="4" s="1"/>
  <c r="D18" i="4"/>
  <c r="C18" i="4"/>
  <c r="B17" i="4"/>
  <c r="B16" i="4"/>
  <c r="G15" i="4"/>
  <c r="F15" i="4"/>
  <c r="E15" i="4"/>
  <c r="B15" i="4" s="1"/>
  <c r="D15" i="4"/>
  <c r="C15" i="4"/>
  <c r="B14" i="4"/>
  <c r="B13" i="4"/>
  <c r="G12" i="4"/>
  <c r="F12" i="4"/>
  <c r="B12" i="4" s="1"/>
  <c r="E12" i="4"/>
  <c r="B11" i="4"/>
  <c r="B10" i="4"/>
  <c r="F9" i="4"/>
  <c r="E9" i="4"/>
  <c r="D9" i="4"/>
  <c r="C9" i="4"/>
  <c r="B8" i="4"/>
  <c r="B7" i="4"/>
  <c r="F6" i="4"/>
  <c r="E6" i="4"/>
  <c r="D6" i="4"/>
  <c r="C6" i="4"/>
  <c r="G9" i="4" l="1"/>
  <c r="G6" i="4"/>
  <c r="B24" i="4"/>
  <c r="B9" i="4"/>
  <c r="B6" i="4"/>
  <c r="J6" i="3"/>
  <c r="F8" i="3"/>
  <c r="F7" i="3"/>
  <c r="E7" i="3"/>
  <c r="G18" i="3" l="1"/>
  <c r="B26" i="3"/>
  <c r="B25" i="3"/>
  <c r="G24" i="3"/>
  <c r="F24" i="3"/>
  <c r="E24" i="3"/>
  <c r="B23" i="3"/>
  <c r="B22" i="3"/>
  <c r="G21" i="3"/>
  <c r="F21" i="3"/>
  <c r="E21" i="3"/>
  <c r="B21" i="3" s="1"/>
  <c r="B20" i="3"/>
  <c r="B19" i="3"/>
  <c r="F18" i="3"/>
  <c r="E18" i="3"/>
  <c r="B18" i="3" s="1"/>
  <c r="D18" i="3"/>
  <c r="C18" i="3"/>
  <c r="B17" i="3"/>
  <c r="B16" i="3"/>
  <c r="G15" i="3"/>
  <c r="F15" i="3"/>
  <c r="E15" i="3"/>
  <c r="D15" i="3"/>
  <c r="B15" i="3" s="1"/>
  <c r="C15" i="3"/>
  <c r="B14" i="3"/>
  <c r="B13" i="3"/>
  <c r="G12" i="3"/>
  <c r="F12" i="3"/>
  <c r="E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G6" i="3" l="1"/>
  <c r="B24" i="3"/>
  <c r="B12" i="3"/>
  <c r="B9" i="3"/>
  <c r="B6" i="3"/>
  <c r="E7" i="1"/>
  <c r="F8" i="1"/>
  <c r="C7" i="1"/>
  <c r="F7" i="1"/>
  <c r="B26" i="1" l="1"/>
  <c r="B25" i="1"/>
  <c r="G24" i="1"/>
  <c r="F24" i="1"/>
  <c r="B24" i="1" s="1"/>
  <c r="E24" i="1"/>
  <c r="B23" i="1"/>
  <c r="B22" i="1"/>
  <c r="G21" i="1"/>
  <c r="F21" i="1"/>
  <c r="E21" i="1"/>
  <c r="B21" i="1" s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9" i="1" l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<sst xmlns="http://schemas.openxmlformats.org/spreadsheetml/2006/main" count="144" uniqueCount="22">
  <si>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</si>
  <si>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</si>
  <si>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</si>
  <si>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</si>
  <si>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</si>
  <si>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</si>
  <si>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</si>
  <si>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</si>
  <si>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</si>
  <si>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</si>
  <si>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</si>
  <si>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</si>
  <si>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</si>
  <si>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</si>
  <si>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</si>
  <si>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</si>
  <si>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</si>
  <si>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</si>
  <si>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</si>
  <si>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</si>
  <si>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2021 года</t>
  </si>
  <si>
    <t>Предварительный полезный отпуск электроэнергии и мощности по тарифным группам в разрезе территориальных сетевых организаций по уровням напряжения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</si>
</sst>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0" fontId="3" fillId="0" borderId="28" xfId="1" applyFont="1" applyFill="1" applyBorder="1" applyAlignment="1">
      <alignment vertical="top"/>
    </xf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166" fontId="4" fillId="0" borderId="17" xfId="0" applyNumberFormat="1" applyFont="1" applyBorder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E7" sqref="E7"/>
    </sheetView>
  </sheetViews>
  <sheetFormatPr defaultRowHeight="14.4" x14ac:dyDescent="0.3"/>
  <cols>
    <col min="1" max="1" width="64.33203125" customWidth="1"/>
    <col min="2" max="2" width="11.33203125" bestFit="1" customWidth="1"/>
    <col min="3" max="3" width="10.88671875" customWidth="1"/>
    <col min="4" max="4" width="10.33203125" bestFit="1" customWidth="1"/>
    <col min="5" max="5" width="12.33203125" customWidth="1"/>
    <col min="6" max="6" width="11.33203125" bestFit="1" customWidth="1"/>
  </cols>
  <sheetData>
    <row r="1" spans="1:11" ht="15" customHeight="1" x14ac:dyDescent="0.3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thickBot="1" x14ac:dyDescent="0.3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5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" thickBot="1" x14ac:dyDescent="0.35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3">
      <c r="A6" s="8" t="s">
        <v>9</v>
      </c>
      <c r="B6" s="9">
        <f t="shared" ref="B6:B26" si="0">C6+D6+E6+F6</f>
        <v>233244513</v>
      </c>
      <c r="C6" s="10">
        <f>C7+C8</f>
        <v>7504394</v>
      </c>
      <c r="D6" s="11">
        <f>D7+D8</f>
        <v>583231</v>
      </c>
      <c r="E6" s="11">
        <f>E7+E8</f>
        <v>96339193</v>
      </c>
      <c r="F6" s="12">
        <f>F7+F8</f>
        <v>128817695</v>
      </c>
      <c r="G6" s="13">
        <f>SUM(H6:K6)</f>
        <v>23.599000000000004</v>
      </c>
      <c r="H6" s="14">
        <v>0.52400000000000002</v>
      </c>
      <c r="I6" s="15"/>
      <c r="J6" s="16">
        <v>18.045000000000002</v>
      </c>
      <c r="K6" s="65">
        <v>5.03</v>
      </c>
    </row>
    <row r="7" spans="1:11" x14ac:dyDescent="0.3">
      <c r="A7" s="17" t="s">
        <v>10</v>
      </c>
      <c r="B7" s="18">
        <f t="shared" si="0"/>
        <v>124476541</v>
      </c>
      <c r="C7" s="59">
        <f>7453898+50496</f>
        <v>7504394</v>
      </c>
      <c r="D7" s="60">
        <v>583231</v>
      </c>
      <c r="E7" s="60">
        <f>80816084+1219663</f>
        <v>82035747</v>
      </c>
      <c r="F7" s="66">
        <f>34014599+338570</f>
        <v>34353169</v>
      </c>
      <c r="G7" s="20"/>
      <c r="H7" s="21"/>
      <c r="I7" s="22"/>
      <c r="J7" s="23"/>
      <c r="K7" s="24"/>
    </row>
    <row r="8" spans="1:11" ht="15" thickBot="1" x14ac:dyDescent="0.35">
      <c r="A8" s="17" t="s">
        <v>11</v>
      </c>
      <c r="B8" s="25">
        <f t="shared" si="0"/>
        <v>108767972</v>
      </c>
      <c r="C8" s="61">
        <v>0</v>
      </c>
      <c r="D8" s="62">
        <v>0</v>
      </c>
      <c r="E8" s="63">
        <v>14303446</v>
      </c>
      <c r="F8" s="67">
        <f>92792456+1672070</f>
        <v>94464526</v>
      </c>
      <c r="G8" s="20"/>
      <c r="H8" s="28"/>
      <c r="I8" s="29"/>
      <c r="J8" s="29"/>
      <c r="K8" s="30"/>
    </row>
    <row r="9" spans="1:11" x14ac:dyDescent="0.3">
      <c r="A9" s="8" t="s">
        <v>12</v>
      </c>
      <c r="B9" s="31">
        <f t="shared" si="0"/>
        <v>25700791</v>
      </c>
      <c r="C9" s="32">
        <f>C10+C11</f>
        <v>0</v>
      </c>
      <c r="D9" s="33">
        <f>D10+D11</f>
        <v>0</v>
      </c>
      <c r="E9" s="33">
        <f>E10+E11</f>
        <v>11507637</v>
      </c>
      <c r="F9" s="34">
        <f>F10+F11</f>
        <v>14193154</v>
      </c>
      <c r="G9" s="13">
        <f>SUM(H9:K9)</f>
        <v>3.1479999999999997</v>
      </c>
      <c r="H9" s="10"/>
      <c r="I9" s="11"/>
      <c r="J9" s="68">
        <v>2.8849999999999998</v>
      </c>
      <c r="K9" s="36">
        <v>0.26300000000000001</v>
      </c>
    </row>
    <row r="10" spans="1:11" x14ac:dyDescent="0.3">
      <c r="A10" s="17" t="s">
        <v>10</v>
      </c>
      <c r="B10" s="18">
        <f t="shared" si="0"/>
        <v>12415108</v>
      </c>
      <c r="C10" s="37">
        <v>0</v>
      </c>
      <c r="D10" s="19">
        <v>0</v>
      </c>
      <c r="E10" s="56">
        <v>9421135</v>
      </c>
      <c r="F10" s="57">
        <v>2993973</v>
      </c>
      <c r="G10" s="40"/>
      <c r="H10" s="21"/>
      <c r="I10" s="22"/>
      <c r="J10" s="22"/>
      <c r="K10" s="24"/>
    </row>
    <row r="11" spans="1:11" ht="15" thickBot="1" x14ac:dyDescent="0.35">
      <c r="A11" s="17" t="s">
        <v>11</v>
      </c>
      <c r="B11" s="25">
        <f t="shared" si="0"/>
        <v>13285683</v>
      </c>
      <c r="C11" s="26">
        <v>0</v>
      </c>
      <c r="D11" s="27">
        <v>0</v>
      </c>
      <c r="E11" s="56">
        <v>2086502</v>
      </c>
      <c r="F11" s="57">
        <v>11199181</v>
      </c>
      <c r="G11" s="41"/>
      <c r="H11" s="28"/>
      <c r="I11" s="29"/>
      <c r="J11" s="29"/>
      <c r="K11" s="30"/>
    </row>
    <row r="12" spans="1:11" x14ac:dyDescent="0.3">
      <c r="A12" s="8" t="s">
        <v>13</v>
      </c>
      <c r="B12" s="9">
        <f t="shared" si="0"/>
        <v>25411</v>
      </c>
      <c r="C12" s="10"/>
      <c r="D12" s="11"/>
      <c r="E12" s="33">
        <f>E13+E14</f>
        <v>0</v>
      </c>
      <c r="F12" s="34">
        <f>F13+F14</f>
        <v>25411</v>
      </c>
      <c r="G12" s="13">
        <f>SUM(H12:K12)</f>
        <v>0</v>
      </c>
      <c r="H12" s="10"/>
      <c r="I12" s="11"/>
      <c r="J12" s="35"/>
      <c r="K12" s="36"/>
    </row>
    <row r="13" spans="1:11" x14ac:dyDescent="0.3">
      <c r="A13" s="17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" thickBot="1" x14ac:dyDescent="0.35">
      <c r="A14" s="17" t="s">
        <v>11</v>
      </c>
      <c r="B14" s="25">
        <f t="shared" si="0"/>
        <v>25411</v>
      </c>
      <c r="C14" s="26">
        <v>0</v>
      </c>
      <c r="D14" s="45">
        <v>0</v>
      </c>
      <c r="E14" s="45">
        <v>0</v>
      </c>
      <c r="F14" s="58">
        <v>25411</v>
      </c>
      <c r="G14" s="41"/>
      <c r="H14" s="28"/>
      <c r="I14" s="29"/>
      <c r="J14" s="29"/>
      <c r="K14" s="30"/>
    </row>
    <row r="15" spans="1:11" x14ac:dyDescent="0.3">
      <c r="A15" s="8" t="s">
        <v>14</v>
      </c>
      <c r="B15" s="31">
        <f t="shared" si="0"/>
        <v>98327</v>
      </c>
      <c r="C15" s="32">
        <f>C16+C17</f>
        <v>0</v>
      </c>
      <c r="D15" s="33">
        <f>D16+D17</f>
        <v>0</v>
      </c>
      <c r="E15" s="33">
        <f>E16+E17</f>
        <v>31283</v>
      </c>
      <c r="F15" s="34">
        <f>F16+F17</f>
        <v>67044</v>
      </c>
      <c r="G15" s="13">
        <f>SUM(H15:K15)</f>
        <v>0</v>
      </c>
      <c r="H15" s="10"/>
      <c r="I15" s="11"/>
      <c r="J15" s="35"/>
      <c r="K15" s="36"/>
    </row>
    <row r="16" spans="1:11" x14ac:dyDescent="0.3">
      <c r="A16" s="17" t="s">
        <v>10</v>
      </c>
      <c r="B16" s="47">
        <f t="shared" si="0"/>
        <v>98327</v>
      </c>
      <c r="C16" s="48">
        <v>0</v>
      </c>
      <c r="D16" s="19">
        <v>0</v>
      </c>
      <c r="E16" s="56">
        <v>31283</v>
      </c>
      <c r="F16" s="57">
        <v>67044</v>
      </c>
      <c r="G16" s="40"/>
      <c r="H16" s="21"/>
      <c r="I16" s="22"/>
      <c r="J16" s="22"/>
      <c r="K16" s="24"/>
    </row>
    <row r="17" spans="1:11" ht="15" thickBot="1" x14ac:dyDescent="0.35">
      <c r="A17" s="17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3">
      <c r="A18" s="8" t="s">
        <v>15</v>
      </c>
      <c r="B18" s="31">
        <f t="shared" si="0"/>
        <v>433307</v>
      </c>
      <c r="C18" s="32">
        <f>C19+C20</f>
        <v>0</v>
      </c>
      <c r="D18" s="33">
        <f>D19+D20</f>
        <v>0</v>
      </c>
      <c r="E18" s="33">
        <f>E19+E20</f>
        <v>73473</v>
      </c>
      <c r="F18" s="34">
        <f>F19+F20</f>
        <v>359834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3">
      <c r="A19" s="17" t="s">
        <v>10</v>
      </c>
      <c r="B19" s="47">
        <f t="shared" si="0"/>
        <v>289349</v>
      </c>
      <c r="C19" s="48">
        <v>0</v>
      </c>
      <c r="D19" s="38">
        <v>0</v>
      </c>
      <c r="E19" s="56">
        <v>34683</v>
      </c>
      <c r="F19" s="57">
        <v>254666</v>
      </c>
      <c r="G19" s="40"/>
      <c r="H19" s="21"/>
      <c r="I19" s="22"/>
      <c r="J19" s="22"/>
      <c r="K19" s="24"/>
    </row>
    <row r="20" spans="1:11" ht="15" thickBot="1" x14ac:dyDescent="0.35">
      <c r="A20" s="17" t="s">
        <v>11</v>
      </c>
      <c r="B20" s="49">
        <f t="shared" si="0"/>
        <v>143958</v>
      </c>
      <c r="C20" s="50">
        <v>0</v>
      </c>
      <c r="D20" s="27">
        <v>0</v>
      </c>
      <c r="E20" s="56">
        <v>38790</v>
      </c>
      <c r="F20" s="58">
        <v>105168</v>
      </c>
      <c r="G20" s="41"/>
      <c r="H20" s="28"/>
      <c r="I20" s="29"/>
      <c r="J20" s="29"/>
      <c r="K20" s="30"/>
    </row>
    <row r="21" spans="1:11" x14ac:dyDescent="0.3">
      <c r="A21" s="8" t="s">
        <v>16</v>
      </c>
      <c r="B21" s="9">
        <f t="shared" si="0"/>
        <v>414400</v>
      </c>
      <c r="C21" s="51"/>
      <c r="D21" s="33"/>
      <c r="E21" s="33">
        <f>E22+E23</f>
        <v>414400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3">
      <c r="A22" s="17" t="s">
        <v>10</v>
      </c>
      <c r="B22" s="18">
        <f t="shared" si="0"/>
        <v>414400</v>
      </c>
      <c r="C22" s="37">
        <v>0</v>
      </c>
      <c r="D22" s="19">
        <v>0</v>
      </c>
      <c r="E22" s="56">
        <v>414400</v>
      </c>
      <c r="F22" s="39">
        <v>0</v>
      </c>
      <c r="G22" s="40"/>
      <c r="H22" s="21"/>
      <c r="I22" s="22"/>
      <c r="J22" s="22"/>
      <c r="K22" s="24"/>
    </row>
    <row r="23" spans="1:11" ht="15" thickBot="1" x14ac:dyDescent="0.35">
      <c r="A23" s="1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3">
      <c r="A24" s="52" t="s">
        <v>17</v>
      </c>
      <c r="B24" s="9">
        <f t="shared" si="0"/>
        <v>578415</v>
      </c>
      <c r="C24" s="53"/>
      <c r="D24" s="35"/>
      <c r="E24" s="33">
        <f>E25+E26</f>
        <v>578415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3">
      <c r="A25" s="54" t="s">
        <v>10</v>
      </c>
      <c r="B25" s="18">
        <f t="shared" si="0"/>
        <v>578415</v>
      </c>
      <c r="C25" s="37">
        <v>0</v>
      </c>
      <c r="D25" s="19">
        <v>0</v>
      </c>
      <c r="E25" s="56">
        <v>578415</v>
      </c>
      <c r="F25" s="39">
        <v>0</v>
      </c>
      <c r="G25" s="40"/>
      <c r="H25" s="21"/>
      <c r="I25" s="22"/>
      <c r="J25" s="22"/>
      <c r="K25" s="24"/>
    </row>
    <row r="26" spans="1:11" ht="15" thickBot="1" x14ac:dyDescent="0.35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3">
      <c r="B28" s="64"/>
    </row>
    <row r="29" spans="1:11" x14ac:dyDescent="0.3">
      <c r="B29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F8" sqref="F8"/>
    </sheetView>
  </sheetViews>
  <sheetFormatPr defaultRowHeight="14.4" x14ac:dyDescent="0.3"/>
  <cols>
    <col min="1" max="1" width="64.33203125" customWidth="1"/>
    <col min="2" max="2" width="11.33203125" bestFit="1" customWidth="1"/>
    <col min="3" max="3" width="10.88671875" customWidth="1"/>
    <col min="4" max="4" width="10.33203125" bestFit="1" customWidth="1"/>
    <col min="5" max="5" width="12.33203125" customWidth="1"/>
    <col min="6" max="6" width="11.33203125" bestFit="1" customWidth="1"/>
  </cols>
  <sheetData>
    <row r="1" spans="1:11" ht="15" customHeight="1" x14ac:dyDescent="0.3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thickBot="1" x14ac:dyDescent="0.3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5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" thickBot="1" x14ac:dyDescent="0.35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3">
      <c r="A6" s="8" t="s">
        <v>9</v>
      </c>
      <c r="B6" s="9">
        <f t="shared" ref="B6:B26" si="0">C6+D6+E6+F6</f>
        <v>235451750</v>
      </c>
      <c r="C6" s="10">
        <f>C7+C8</f>
        <v>7595206</v>
      </c>
      <c r="D6" s="11">
        <f>D7+D8</f>
        <v>634737</v>
      </c>
      <c r="E6" s="11">
        <f>E7+E8</f>
        <v>97021486</v>
      </c>
      <c r="F6" s="12">
        <f>F7+F8</f>
        <v>130200321</v>
      </c>
      <c r="G6" s="13">
        <f>SUM(H6:K6)</f>
        <v>23.47</v>
      </c>
      <c r="H6" s="14">
        <v>0.54400000000000004</v>
      </c>
      <c r="I6" s="15"/>
      <c r="J6" s="16">
        <f>17.871+0.046</f>
        <v>17.916999999999998</v>
      </c>
      <c r="K6" s="65">
        <v>5.0090000000000003</v>
      </c>
    </row>
    <row r="7" spans="1:11" x14ac:dyDescent="0.3">
      <c r="A7" s="17" t="s">
        <v>10</v>
      </c>
      <c r="B7" s="18">
        <f t="shared" si="0"/>
        <v>125865300</v>
      </c>
      <c r="C7" s="59">
        <v>7595206</v>
      </c>
      <c r="D7" s="60">
        <v>634737</v>
      </c>
      <c r="E7" s="60">
        <f>81813598+1340303</f>
        <v>83153901</v>
      </c>
      <c r="F7" s="66">
        <f>34187852+293604</f>
        <v>34481456</v>
      </c>
      <c r="G7" s="20"/>
      <c r="H7" s="21"/>
      <c r="I7" s="22"/>
      <c r="J7" s="23"/>
      <c r="K7" s="24"/>
    </row>
    <row r="8" spans="1:11" ht="15" thickBot="1" x14ac:dyDescent="0.35">
      <c r="A8" s="17" t="s">
        <v>11</v>
      </c>
      <c r="B8" s="25">
        <f t="shared" si="0"/>
        <v>109586450</v>
      </c>
      <c r="C8" s="61">
        <v>0</v>
      </c>
      <c r="D8" s="62">
        <v>0</v>
      </c>
      <c r="E8" s="63">
        <v>13867585</v>
      </c>
      <c r="F8" s="67">
        <f>94029171+1689694</f>
        <v>95718865</v>
      </c>
      <c r="G8" s="20"/>
      <c r="H8" s="28"/>
      <c r="I8" s="29"/>
      <c r="J8" s="29"/>
      <c r="K8" s="30"/>
    </row>
    <row r="9" spans="1:11" x14ac:dyDescent="0.3">
      <c r="A9" s="71" t="s">
        <v>12</v>
      </c>
      <c r="B9" s="31">
        <f t="shared" si="0"/>
        <v>25808945</v>
      </c>
      <c r="C9" s="32">
        <f>C10+C11</f>
        <v>0</v>
      </c>
      <c r="D9" s="33">
        <f>D10+D11</f>
        <v>0</v>
      </c>
      <c r="E9" s="33">
        <f>E10+E11</f>
        <v>11104594</v>
      </c>
      <c r="F9" s="34">
        <f>F10+F11</f>
        <v>14704351</v>
      </c>
      <c r="G9" s="13">
        <f>SUM(H9:K9)</f>
        <v>6.3109999999999999</v>
      </c>
      <c r="H9" s="10"/>
      <c r="I9" s="11"/>
      <c r="J9" s="68">
        <v>5.9980000000000002</v>
      </c>
      <c r="K9" s="36">
        <v>0.313</v>
      </c>
    </row>
    <row r="10" spans="1:11" x14ac:dyDescent="0.3">
      <c r="A10" s="70" t="s">
        <v>10</v>
      </c>
      <c r="B10" s="18">
        <f t="shared" si="0"/>
        <v>12646300</v>
      </c>
      <c r="C10" s="37">
        <v>0</v>
      </c>
      <c r="D10" s="19">
        <v>0</v>
      </c>
      <c r="E10" s="56">
        <v>9056868</v>
      </c>
      <c r="F10" s="57">
        <v>3589432</v>
      </c>
      <c r="G10" s="40"/>
      <c r="H10" s="21"/>
      <c r="I10" s="22"/>
      <c r="J10" s="22"/>
      <c r="K10" s="24"/>
    </row>
    <row r="11" spans="1:11" ht="15" thickBot="1" x14ac:dyDescent="0.35">
      <c r="A11" s="70" t="s">
        <v>11</v>
      </c>
      <c r="B11" s="25">
        <f t="shared" si="0"/>
        <v>13162645</v>
      </c>
      <c r="C11" s="26">
        <v>0</v>
      </c>
      <c r="D11" s="27">
        <v>0</v>
      </c>
      <c r="E11" s="56">
        <v>2047726</v>
      </c>
      <c r="F11" s="57">
        <v>11114919</v>
      </c>
      <c r="G11" s="41"/>
      <c r="H11" s="28"/>
      <c r="I11" s="29"/>
      <c r="J11" s="29"/>
      <c r="K11" s="30"/>
    </row>
    <row r="12" spans="1:11" x14ac:dyDescent="0.3">
      <c r="A12" s="71" t="s">
        <v>13</v>
      </c>
      <c r="B12" s="9">
        <f t="shared" si="0"/>
        <v>22919</v>
      </c>
      <c r="C12" s="10"/>
      <c r="D12" s="11"/>
      <c r="E12" s="33">
        <f>E13+E14</f>
        <v>0</v>
      </c>
      <c r="F12" s="34">
        <f>F13+F14</f>
        <v>22919</v>
      </c>
      <c r="G12" s="13">
        <f>SUM(H12:K12)</f>
        <v>0</v>
      </c>
      <c r="H12" s="10"/>
      <c r="I12" s="11"/>
      <c r="J12" s="35"/>
      <c r="K12" s="36"/>
    </row>
    <row r="13" spans="1:11" x14ac:dyDescent="0.3">
      <c r="A13" s="70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" thickBot="1" x14ac:dyDescent="0.35">
      <c r="A14" s="70" t="s">
        <v>11</v>
      </c>
      <c r="B14" s="25">
        <f t="shared" si="0"/>
        <v>22919</v>
      </c>
      <c r="C14" s="26">
        <v>0</v>
      </c>
      <c r="D14" s="45">
        <v>0</v>
      </c>
      <c r="E14" s="45">
        <v>0</v>
      </c>
      <c r="F14" s="58">
        <v>22919</v>
      </c>
      <c r="G14" s="41"/>
      <c r="H14" s="28"/>
      <c r="I14" s="29"/>
      <c r="J14" s="29"/>
      <c r="K14" s="30"/>
    </row>
    <row r="15" spans="1:11" x14ac:dyDescent="0.3">
      <c r="A15" s="71" t="s">
        <v>14</v>
      </c>
      <c r="B15" s="31">
        <f t="shared" si="0"/>
        <v>88043</v>
      </c>
      <c r="C15" s="32">
        <f>C16+C17</f>
        <v>0</v>
      </c>
      <c r="D15" s="33">
        <f>D16+D17</f>
        <v>0</v>
      </c>
      <c r="E15" s="33">
        <f>E16+E17</f>
        <v>28570</v>
      </c>
      <c r="F15" s="34">
        <f>F16+F17</f>
        <v>59473</v>
      </c>
      <c r="G15" s="13">
        <f>SUM(H15:K15)</f>
        <v>0</v>
      </c>
      <c r="H15" s="10"/>
      <c r="I15" s="11"/>
      <c r="J15" s="35"/>
      <c r="K15" s="36"/>
    </row>
    <row r="16" spans="1:11" x14ac:dyDescent="0.3">
      <c r="A16" s="70" t="s">
        <v>10</v>
      </c>
      <c r="B16" s="47">
        <f t="shared" si="0"/>
        <v>88043</v>
      </c>
      <c r="C16" s="48">
        <v>0</v>
      </c>
      <c r="D16" s="19">
        <v>0</v>
      </c>
      <c r="E16" s="56">
        <v>28570</v>
      </c>
      <c r="F16" s="57">
        <v>59473</v>
      </c>
      <c r="G16" s="40"/>
      <c r="H16" s="21"/>
      <c r="I16" s="22"/>
      <c r="J16" s="22"/>
      <c r="K16" s="24"/>
    </row>
    <row r="17" spans="1:11" ht="15" thickBot="1" x14ac:dyDescent="0.35">
      <c r="A17" s="70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3">
      <c r="A18" s="71" t="s">
        <v>15</v>
      </c>
      <c r="B18" s="31">
        <f t="shared" si="0"/>
        <v>468091</v>
      </c>
      <c r="C18" s="32">
        <f>C19+C20</f>
        <v>0</v>
      </c>
      <c r="D18" s="33">
        <f>D19+D20</f>
        <v>0</v>
      </c>
      <c r="E18" s="33">
        <f>E19+E20</f>
        <v>108145</v>
      </c>
      <c r="F18" s="34">
        <f>F19+F20</f>
        <v>359946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3">
      <c r="A19" s="70" t="s">
        <v>10</v>
      </c>
      <c r="B19" s="47">
        <f t="shared" si="0"/>
        <v>297917</v>
      </c>
      <c r="C19" s="48">
        <v>0</v>
      </c>
      <c r="D19" s="38">
        <v>0</v>
      </c>
      <c r="E19" s="56">
        <v>37765</v>
      </c>
      <c r="F19" s="57">
        <v>260152</v>
      </c>
      <c r="G19" s="40"/>
      <c r="H19" s="21"/>
      <c r="I19" s="22"/>
      <c r="J19" s="22"/>
      <c r="K19" s="24"/>
    </row>
    <row r="20" spans="1:11" ht="15" thickBot="1" x14ac:dyDescent="0.35">
      <c r="A20" s="70" t="s">
        <v>11</v>
      </c>
      <c r="B20" s="49">
        <f t="shared" si="0"/>
        <v>170174</v>
      </c>
      <c r="C20" s="50">
        <v>0</v>
      </c>
      <c r="D20" s="27">
        <v>0</v>
      </c>
      <c r="E20" s="56">
        <v>70380</v>
      </c>
      <c r="F20" s="58">
        <v>99794</v>
      </c>
      <c r="G20" s="41"/>
      <c r="H20" s="28"/>
      <c r="I20" s="29"/>
      <c r="J20" s="29"/>
      <c r="K20" s="30"/>
    </row>
    <row r="21" spans="1:11" x14ac:dyDescent="0.3">
      <c r="A21" s="71" t="s">
        <v>16</v>
      </c>
      <c r="B21" s="9">
        <f t="shared" si="0"/>
        <v>430922</v>
      </c>
      <c r="C21" s="51"/>
      <c r="D21" s="33"/>
      <c r="E21" s="33">
        <f>E22+E23</f>
        <v>430922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3">
      <c r="A22" s="70" t="s">
        <v>10</v>
      </c>
      <c r="B22" s="18">
        <f t="shared" si="0"/>
        <v>430922</v>
      </c>
      <c r="C22" s="37">
        <v>0</v>
      </c>
      <c r="D22" s="19">
        <v>0</v>
      </c>
      <c r="E22" s="56">
        <v>430922</v>
      </c>
      <c r="F22" s="39">
        <v>0</v>
      </c>
      <c r="G22" s="40"/>
      <c r="H22" s="21"/>
      <c r="I22" s="22"/>
      <c r="J22" s="22"/>
      <c r="K22" s="24"/>
    </row>
    <row r="23" spans="1:11" ht="15" thickBot="1" x14ac:dyDescent="0.35">
      <c r="A23" s="70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3">
      <c r="A24" s="69" t="s">
        <v>17</v>
      </c>
      <c r="B24" s="9">
        <f t="shared" si="0"/>
        <v>480559</v>
      </c>
      <c r="C24" s="53"/>
      <c r="D24" s="35"/>
      <c r="E24" s="33">
        <f>E25+E26</f>
        <v>480559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3">
      <c r="A25" s="54" t="s">
        <v>10</v>
      </c>
      <c r="B25" s="18">
        <f t="shared" si="0"/>
        <v>480559</v>
      </c>
      <c r="C25" s="37">
        <v>0</v>
      </c>
      <c r="D25" s="19">
        <v>0</v>
      </c>
      <c r="E25" s="56">
        <v>480559</v>
      </c>
      <c r="F25" s="39">
        <v>0</v>
      </c>
      <c r="G25" s="40"/>
      <c r="H25" s="21"/>
      <c r="I25" s="22"/>
      <c r="J25" s="22"/>
      <c r="K25" s="24"/>
    </row>
    <row r="26" spans="1:11" ht="15" thickBot="1" x14ac:dyDescent="0.35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3">
      <c r="B28" s="64"/>
    </row>
    <row r="29" spans="1:11" x14ac:dyDescent="0.3">
      <c r="B29" s="64"/>
    </row>
    <row r="30" spans="1:11" x14ac:dyDescent="0.3">
      <c r="B30" s="64"/>
    </row>
    <row r="31" spans="1:11" x14ac:dyDescent="0.3">
      <c r="B31" s="64"/>
    </row>
    <row r="32" spans="1:11" x14ac:dyDescent="0.3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M14" sqref="M14"/>
    </sheetView>
  </sheetViews>
  <sheetFormatPr defaultRowHeight="14.4" x14ac:dyDescent="0.3"/>
  <cols>
    <col min="1" max="1" width="64.33203125" customWidth="1"/>
    <col min="2" max="2" width="11.33203125" bestFit="1" customWidth="1"/>
    <col min="3" max="3" width="10.88671875" customWidth="1"/>
    <col min="4" max="4" width="10.33203125" bestFit="1" customWidth="1"/>
    <col min="5" max="5" width="12.33203125" customWidth="1"/>
    <col min="6" max="6" width="11.33203125" bestFit="1" customWidth="1"/>
  </cols>
  <sheetData>
    <row r="1" spans="1:11" ht="15" customHeight="1" x14ac:dyDescent="0.3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thickBot="1" x14ac:dyDescent="0.3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5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" thickBot="1" x14ac:dyDescent="0.35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3">
      <c r="A6" s="8" t="s">
        <v>9</v>
      </c>
      <c r="B6" s="9">
        <f t="shared" ref="B6:B26" si="0">C6+D6+E6+F6</f>
        <v>223649834</v>
      </c>
      <c r="C6" s="10">
        <f>C7+C8</f>
        <v>8093065</v>
      </c>
      <c r="D6" s="11">
        <f>D7+D8</f>
        <v>627141</v>
      </c>
      <c r="E6" s="11">
        <f>E7+E8</f>
        <v>95076755</v>
      </c>
      <c r="F6" s="12">
        <f>F7+F8</f>
        <v>119852873</v>
      </c>
      <c r="G6" s="13">
        <f>SUM(H6:K6)</f>
        <v>22.701999999999998</v>
      </c>
      <c r="H6" s="14">
        <v>0.51700000000000002</v>
      </c>
      <c r="I6" s="15"/>
      <c r="J6" s="16">
        <v>17.372</v>
      </c>
      <c r="K6" s="65">
        <v>4.8129999999999997</v>
      </c>
    </row>
    <row r="7" spans="1:11" x14ac:dyDescent="0.3">
      <c r="A7" s="17" t="s">
        <v>10</v>
      </c>
      <c r="B7" s="18">
        <f t="shared" si="0"/>
        <v>121846338</v>
      </c>
      <c r="C7" s="59">
        <f>7989415+103650</f>
        <v>8093065</v>
      </c>
      <c r="D7" s="60">
        <v>627141</v>
      </c>
      <c r="E7" s="60">
        <f>80866925+1287689</f>
        <v>82154614</v>
      </c>
      <c r="F7" s="66">
        <f>30662668+308850</f>
        <v>30971518</v>
      </c>
      <c r="G7" s="20"/>
      <c r="H7" s="21"/>
      <c r="I7" s="22"/>
      <c r="J7" s="23"/>
      <c r="K7" s="24"/>
    </row>
    <row r="8" spans="1:11" ht="15" thickBot="1" x14ac:dyDescent="0.35">
      <c r="A8" s="17" t="s">
        <v>11</v>
      </c>
      <c r="B8" s="25">
        <f t="shared" si="0"/>
        <v>101803496</v>
      </c>
      <c r="C8" s="61">
        <v>0</v>
      </c>
      <c r="D8" s="62">
        <v>0</v>
      </c>
      <c r="E8" s="63">
        <v>12922141</v>
      </c>
      <c r="F8" s="67">
        <f>87355635+1525720</f>
        <v>88881355</v>
      </c>
      <c r="G8" s="20"/>
      <c r="H8" s="28"/>
      <c r="I8" s="29"/>
      <c r="J8" s="29"/>
      <c r="K8" s="30"/>
    </row>
    <row r="9" spans="1:11" x14ac:dyDescent="0.3">
      <c r="A9" s="71" t="s">
        <v>12</v>
      </c>
      <c r="B9" s="31">
        <f t="shared" si="0"/>
        <v>24185230</v>
      </c>
      <c r="C9" s="32">
        <f>C10+C11</f>
        <v>0</v>
      </c>
      <c r="D9" s="33">
        <f>D10+D11</f>
        <v>0</v>
      </c>
      <c r="E9" s="33">
        <f>E10+E11</f>
        <v>10977990</v>
      </c>
      <c r="F9" s="34">
        <f>F10+F11</f>
        <v>13207240</v>
      </c>
      <c r="G9" s="13">
        <f>SUM(H9:K9)</f>
        <v>4.6979999999999995</v>
      </c>
      <c r="H9" s="10"/>
      <c r="I9" s="11"/>
      <c r="J9" s="68">
        <v>4.4489999999999998</v>
      </c>
      <c r="K9" s="36">
        <v>0.249</v>
      </c>
    </row>
    <row r="10" spans="1:11" x14ac:dyDescent="0.3">
      <c r="A10" s="70" t="s">
        <v>10</v>
      </c>
      <c r="B10" s="18">
        <f t="shared" si="0"/>
        <v>12046086</v>
      </c>
      <c r="C10" s="37">
        <v>0</v>
      </c>
      <c r="D10" s="19">
        <v>0</v>
      </c>
      <c r="E10" s="56">
        <v>9454935</v>
      </c>
      <c r="F10" s="57">
        <v>2591151</v>
      </c>
      <c r="G10" s="40"/>
      <c r="H10" s="21"/>
      <c r="I10" s="22"/>
      <c r="J10" s="22"/>
      <c r="K10" s="24"/>
    </row>
    <row r="11" spans="1:11" ht="15" thickBot="1" x14ac:dyDescent="0.35">
      <c r="A11" s="70" t="s">
        <v>11</v>
      </c>
      <c r="B11" s="25">
        <f t="shared" si="0"/>
        <v>12139144</v>
      </c>
      <c r="C11" s="26">
        <v>0</v>
      </c>
      <c r="D11" s="27">
        <v>0</v>
      </c>
      <c r="E11" s="56">
        <v>1523055</v>
      </c>
      <c r="F11" s="57">
        <v>10616089</v>
      </c>
      <c r="G11" s="41"/>
      <c r="H11" s="28"/>
      <c r="I11" s="29"/>
      <c r="J11" s="29"/>
      <c r="K11" s="30"/>
    </row>
    <row r="12" spans="1:11" x14ac:dyDescent="0.3">
      <c r="A12" s="71" t="s">
        <v>13</v>
      </c>
      <c r="B12" s="9">
        <f t="shared" si="0"/>
        <v>21788</v>
      </c>
      <c r="C12" s="10"/>
      <c r="D12" s="11"/>
      <c r="E12" s="33">
        <f>E13+E14</f>
        <v>0</v>
      </c>
      <c r="F12" s="34">
        <f>F13+F14</f>
        <v>21788</v>
      </c>
      <c r="G12" s="13">
        <f>SUM(H12:K12)</f>
        <v>0</v>
      </c>
      <c r="H12" s="10"/>
      <c r="I12" s="11"/>
      <c r="J12" s="35"/>
      <c r="K12" s="36"/>
    </row>
    <row r="13" spans="1:11" x14ac:dyDescent="0.3">
      <c r="A13" s="70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" thickBot="1" x14ac:dyDescent="0.35">
      <c r="A14" s="70" t="s">
        <v>11</v>
      </c>
      <c r="B14" s="25">
        <f t="shared" si="0"/>
        <v>21788</v>
      </c>
      <c r="C14" s="26">
        <v>0</v>
      </c>
      <c r="D14" s="45">
        <v>0</v>
      </c>
      <c r="E14" s="45">
        <v>0</v>
      </c>
      <c r="F14" s="58">
        <v>21788</v>
      </c>
      <c r="G14" s="41"/>
      <c r="H14" s="28"/>
      <c r="I14" s="29"/>
      <c r="J14" s="29"/>
      <c r="K14" s="30"/>
    </row>
    <row r="15" spans="1:11" x14ac:dyDescent="0.3">
      <c r="A15" s="71" t="s">
        <v>14</v>
      </c>
      <c r="B15" s="31">
        <f t="shared" si="0"/>
        <v>97341</v>
      </c>
      <c r="C15" s="32">
        <f>C16+C17</f>
        <v>0</v>
      </c>
      <c r="D15" s="33">
        <f>D16+D17</f>
        <v>0</v>
      </c>
      <c r="E15" s="33">
        <f>E16+E17</f>
        <v>31392</v>
      </c>
      <c r="F15" s="34">
        <f>F16+F17</f>
        <v>65949</v>
      </c>
      <c r="G15" s="13">
        <f>SUM(H15:K15)</f>
        <v>0</v>
      </c>
      <c r="H15" s="10"/>
      <c r="I15" s="11"/>
      <c r="J15" s="35"/>
      <c r="K15" s="36"/>
    </row>
    <row r="16" spans="1:11" x14ac:dyDescent="0.3">
      <c r="A16" s="70" t="s">
        <v>10</v>
      </c>
      <c r="B16" s="47">
        <f t="shared" si="0"/>
        <v>97341</v>
      </c>
      <c r="C16" s="48">
        <v>0</v>
      </c>
      <c r="D16" s="19">
        <v>0</v>
      </c>
      <c r="E16" s="56">
        <v>31392</v>
      </c>
      <c r="F16" s="57">
        <v>65949</v>
      </c>
      <c r="G16" s="40"/>
      <c r="H16" s="21"/>
      <c r="I16" s="22"/>
      <c r="J16" s="22"/>
      <c r="K16" s="24"/>
    </row>
    <row r="17" spans="1:11" ht="15" thickBot="1" x14ac:dyDescent="0.35">
      <c r="A17" s="70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3">
      <c r="A18" s="71" t="s">
        <v>15</v>
      </c>
      <c r="B18" s="31">
        <f t="shared" si="0"/>
        <v>370748</v>
      </c>
      <c r="C18" s="32">
        <f>C19+C20</f>
        <v>0</v>
      </c>
      <c r="D18" s="33">
        <f>D19+D20</f>
        <v>0</v>
      </c>
      <c r="E18" s="33">
        <f>E19+E20</f>
        <v>50720</v>
      </c>
      <c r="F18" s="34">
        <f>F19+F20</f>
        <v>320028</v>
      </c>
      <c r="G18" s="13">
        <f>SUM(H18:K18)</f>
        <v>4.0000000000000001E-3</v>
      </c>
      <c r="H18" s="10"/>
      <c r="I18" s="11"/>
      <c r="J18" s="35"/>
      <c r="K18" s="36">
        <v>4.0000000000000001E-3</v>
      </c>
    </row>
    <row r="19" spans="1:11" x14ac:dyDescent="0.3">
      <c r="A19" s="70" t="s">
        <v>10</v>
      </c>
      <c r="B19" s="47">
        <f t="shared" si="0"/>
        <v>259528</v>
      </c>
      <c r="C19" s="48">
        <v>0</v>
      </c>
      <c r="D19" s="38">
        <v>0</v>
      </c>
      <c r="E19" s="56">
        <v>31940</v>
      </c>
      <c r="F19" s="57">
        <v>227588</v>
      </c>
      <c r="G19" s="40"/>
      <c r="H19" s="21"/>
      <c r="I19" s="22"/>
      <c r="J19" s="22"/>
      <c r="K19" s="24"/>
    </row>
    <row r="20" spans="1:11" ht="15" thickBot="1" x14ac:dyDescent="0.35">
      <c r="A20" s="70" t="s">
        <v>11</v>
      </c>
      <c r="B20" s="49">
        <f t="shared" si="0"/>
        <v>111220</v>
      </c>
      <c r="C20" s="50">
        <v>0</v>
      </c>
      <c r="D20" s="27">
        <v>0</v>
      </c>
      <c r="E20" s="56">
        <v>18780</v>
      </c>
      <c r="F20" s="58">
        <v>92440</v>
      </c>
      <c r="G20" s="41"/>
      <c r="H20" s="28"/>
      <c r="I20" s="29"/>
      <c r="J20" s="29"/>
      <c r="K20" s="30"/>
    </row>
    <row r="21" spans="1:11" x14ac:dyDescent="0.3">
      <c r="A21" s="71" t="s">
        <v>16</v>
      </c>
      <c r="B21" s="9">
        <f t="shared" si="0"/>
        <v>394010</v>
      </c>
      <c r="C21" s="51"/>
      <c r="D21" s="33"/>
      <c r="E21" s="33">
        <f>E22+E23</f>
        <v>394010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3">
      <c r="A22" s="70" t="s">
        <v>10</v>
      </c>
      <c r="B22" s="18">
        <f t="shared" si="0"/>
        <v>394010</v>
      </c>
      <c r="C22" s="37">
        <v>0</v>
      </c>
      <c r="D22" s="19">
        <v>0</v>
      </c>
      <c r="E22" s="56">
        <v>394010</v>
      </c>
      <c r="F22" s="39">
        <v>0</v>
      </c>
      <c r="G22" s="40"/>
      <c r="H22" s="21"/>
      <c r="I22" s="22"/>
      <c r="J22" s="22"/>
      <c r="K22" s="24"/>
    </row>
    <row r="23" spans="1:11" ht="15" thickBot="1" x14ac:dyDescent="0.35">
      <c r="A23" s="70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3">
      <c r="A24" s="69" t="s">
        <v>17</v>
      </c>
      <c r="B24" s="9">
        <f t="shared" si="0"/>
        <v>631397</v>
      </c>
      <c r="C24" s="53"/>
      <c r="D24" s="35"/>
      <c r="E24" s="33">
        <f>E25+E26</f>
        <v>631397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3">
      <c r="A25" s="54" t="s">
        <v>10</v>
      </c>
      <c r="B25" s="18">
        <f t="shared" si="0"/>
        <v>631397</v>
      </c>
      <c r="C25" s="37">
        <v>0</v>
      </c>
      <c r="D25" s="19">
        <v>0</v>
      </c>
      <c r="E25" s="56">
        <v>631397</v>
      </c>
      <c r="F25" s="39">
        <v>0</v>
      </c>
      <c r="G25" s="40"/>
      <c r="H25" s="21"/>
      <c r="I25" s="22"/>
      <c r="J25" s="22"/>
      <c r="K25" s="24"/>
    </row>
    <row r="26" spans="1:11" ht="15" thickBot="1" x14ac:dyDescent="0.35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3">
      <c r="B28" s="64"/>
    </row>
    <row r="29" spans="1:11" x14ac:dyDescent="0.3">
      <c r="B29" s="64"/>
    </row>
    <row r="30" spans="1:11" x14ac:dyDescent="0.3">
      <c r="B30" s="64"/>
    </row>
    <row r="31" spans="1:11" x14ac:dyDescent="0.3">
      <c r="B31" s="64"/>
    </row>
    <row r="32" spans="1:11" x14ac:dyDescent="0.3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O16" sqref="O16"/>
    </sheetView>
  </sheetViews>
  <sheetFormatPr defaultRowHeight="14.4" x14ac:dyDescent="0.3"/>
  <cols>
    <col min="1" max="1" width="64.33203125" customWidth="1"/>
    <col min="2" max="2" width="11.33203125" bestFit="1" customWidth="1"/>
    <col min="3" max="3" width="10.88671875" customWidth="1"/>
    <col min="4" max="4" width="10.33203125" bestFit="1" customWidth="1"/>
    <col min="5" max="5" width="12.33203125" customWidth="1"/>
    <col min="6" max="6" width="11.33203125" bestFit="1" customWidth="1"/>
  </cols>
  <sheetData>
    <row r="1" spans="1:11" ht="15" customHeight="1" x14ac:dyDescent="0.3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thickBot="1" x14ac:dyDescent="0.3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5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" thickBot="1" x14ac:dyDescent="0.35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3">
      <c r="A6" s="8" t="s">
        <v>9</v>
      </c>
      <c r="B6" s="9">
        <f t="shared" ref="B6:B26" si="0">C6+D6+E6+F6</f>
        <v>211941131</v>
      </c>
      <c r="C6" s="10">
        <f>C7+C8</f>
        <v>8879836</v>
      </c>
      <c r="D6" s="11">
        <f>D7+D8</f>
        <v>591631</v>
      </c>
      <c r="E6" s="11">
        <f>E7+E8</f>
        <v>83152543</v>
      </c>
      <c r="F6" s="12">
        <f>F7+F8</f>
        <v>119317121</v>
      </c>
      <c r="G6" s="13">
        <f>SUM(H6:K6)</f>
        <v>20.552007137158416</v>
      </c>
      <c r="H6" s="14">
        <f>0.517*C6/'март 2021'!C6</f>
        <v>0.56726039047011245</v>
      </c>
      <c r="I6" s="15"/>
      <c r="J6" s="16">
        <f>17.372*E6/'март 2021'!E6</f>
        <v>15.193261244517654</v>
      </c>
      <c r="K6" s="65">
        <f>4.813*F6/'март 2021'!F6</f>
        <v>4.7914855021706488</v>
      </c>
    </row>
    <row r="7" spans="1:11" x14ac:dyDescent="0.3">
      <c r="A7" s="17" t="s">
        <v>10</v>
      </c>
      <c r="B7" s="18">
        <f t="shared" si="0"/>
        <v>112574394</v>
      </c>
      <c r="C7" s="59">
        <v>8879836</v>
      </c>
      <c r="D7" s="60">
        <v>591631</v>
      </c>
      <c r="E7" s="60">
        <v>72662013</v>
      </c>
      <c r="F7" s="66">
        <v>30440914</v>
      </c>
      <c r="G7" s="20"/>
      <c r="H7" s="21"/>
      <c r="I7" s="22"/>
      <c r="J7" s="23"/>
      <c r="K7" s="24"/>
    </row>
    <row r="8" spans="1:11" ht="15" thickBot="1" x14ac:dyDescent="0.35">
      <c r="A8" s="17" t="s">
        <v>11</v>
      </c>
      <c r="B8" s="25">
        <f t="shared" si="0"/>
        <v>99366737</v>
      </c>
      <c r="C8" s="61">
        <v>0</v>
      </c>
      <c r="D8" s="62">
        <v>0</v>
      </c>
      <c r="E8" s="63">
        <v>10490530</v>
      </c>
      <c r="F8" s="67">
        <v>88876207</v>
      </c>
      <c r="G8" s="20"/>
      <c r="H8" s="28"/>
      <c r="I8" s="29"/>
      <c r="J8" s="29"/>
      <c r="K8" s="30"/>
    </row>
    <row r="9" spans="1:11" x14ac:dyDescent="0.3">
      <c r="A9" s="71" t="s">
        <v>12</v>
      </c>
      <c r="B9" s="31">
        <f t="shared" si="0"/>
        <v>21933073</v>
      </c>
      <c r="C9" s="32">
        <f>C10+C11</f>
        <v>0</v>
      </c>
      <c r="D9" s="33">
        <f>D10+D11</f>
        <v>0</v>
      </c>
      <c r="E9" s="33">
        <f>E10+E11</f>
        <v>9863026</v>
      </c>
      <c r="F9" s="34">
        <f>F10+F11</f>
        <v>12070047</v>
      </c>
      <c r="G9" s="13">
        <f>SUM(H9:K9)</f>
        <v>4.2247037828383887</v>
      </c>
      <c r="H9" s="10"/>
      <c r="I9" s="11"/>
      <c r="J9" s="68">
        <f>4.449*E9/'март 2021'!E9</f>
        <v>3.9971436186405702</v>
      </c>
      <c r="K9" s="36">
        <f>0.249*'апрель 2021'!F9/'март 2021'!F9</f>
        <v>0.2275601641978188</v>
      </c>
    </row>
    <row r="10" spans="1:11" x14ac:dyDescent="0.3">
      <c r="A10" s="70" t="s">
        <v>10</v>
      </c>
      <c r="B10" s="18">
        <f t="shared" si="0"/>
        <v>10871822</v>
      </c>
      <c r="C10" s="37">
        <v>0</v>
      </c>
      <c r="D10" s="19">
        <v>0</v>
      </c>
      <c r="E10" s="56">
        <v>8414097</v>
      </c>
      <c r="F10" s="57">
        <v>2457725</v>
      </c>
      <c r="G10" s="40"/>
      <c r="H10" s="21"/>
      <c r="I10" s="22"/>
      <c r="J10" s="22"/>
      <c r="K10" s="24"/>
    </row>
    <row r="11" spans="1:11" ht="15" thickBot="1" x14ac:dyDescent="0.35">
      <c r="A11" s="70" t="s">
        <v>11</v>
      </c>
      <c r="B11" s="25">
        <f t="shared" si="0"/>
        <v>11061251</v>
      </c>
      <c r="C11" s="26">
        <v>0</v>
      </c>
      <c r="D11" s="27">
        <v>0</v>
      </c>
      <c r="E11" s="56">
        <v>1448929</v>
      </c>
      <c r="F11" s="57">
        <v>9612322</v>
      </c>
      <c r="G11" s="41"/>
      <c r="H11" s="28"/>
      <c r="I11" s="29"/>
      <c r="J11" s="29"/>
      <c r="K11" s="30"/>
    </row>
    <row r="12" spans="1:11" x14ac:dyDescent="0.3">
      <c r="A12" s="71" t="s">
        <v>13</v>
      </c>
      <c r="B12" s="9">
        <f t="shared" si="0"/>
        <v>22561</v>
      </c>
      <c r="C12" s="10"/>
      <c r="D12" s="11"/>
      <c r="E12" s="33">
        <f>E13+E14</f>
        <v>0</v>
      </c>
      <c r="F12" s="34">
        <f>F13+F14</f>
        <v>22561</v>
      </c>
      <c r="G12" s="13">
        <f>SUM(H12:K12)</f>
        <v>0</v>
      </c>
      <c r="H12" s="10"/>
      <c r="I12" s="11"/>
      <c r="J12" s="35"/>
      <c r="K12" s="36"/>
    </row>
    <row r="13" spans="1:11" x14ac:dyDescent="0.3">
      <c r="A13" s="70" t="s">
        <v>10</v>
      </c>
      <c r="B13" s="18">
        <f t="shared" si="0"/>
        <v>0</v>
      </c>
      <c r="C13" s="37">
        <v>0</v>
      </c>
      <c r="D13" s="42">
        <v>0</v>
      </c>
      <c r="E13" s="43">
        <v>0</v>
      </c>
      <c r="F13" s="44">
        <v>0</v>
      </c>
      <c r="G13" s="40"/>
      <c r="H13" s="21"/>
      <c r="I13" s="22"/>
      <c r="J13" s="22"/>
      <c r="K13" s="24"/>
    </row>
    <row r="14" spans="1:11" ht="15" thickBot="1" x14ac:dyDescent="0.35">
      <c r="A14" s="70" t="s">
        <v>11</v>
      </c>
      <c r="B14" s="25">
        <f t="shared" si="0"/>
        <v>22561</v>
      </c>
      <c r="C14" s="26">
        <v>0</v>
      </c>
      <c r="D14" s="45">
        <v>0</v>
      </c>
      <c r="E14" s="45">
        <v>0</v>
      </c>
      <c r="F14" s="58">
        <v>22561</v>
      </c>
      <c r="G14" s="41"/>
      <c r="H14" s="28"/>
      <c r="I14" s="29"/>
      <c r="J14" s="29"/>
      <c r="K14" s="30"/>
    </row>
    <row r="15" spans="1:11" x14ac:dyDescent="0.3">
      <c r="A15" s="71" t="s">
        <v>14</v>
      </c>
      <c r="B15" s="31">
        <f t="shared" si="0"/>
        <v>96068</v>
      </c>
      <c r="C15" s="32">
        <f>C16+C17</f>
        <v>0</v>
      </c>
      <c r="D15" s="33">
        <f>D16+D17</f>
        <v>0</v>
      </c>
      <c r="E15" s="33">
        <f>E16+E17</f>
        <v>30352</v>
      </c>
      <c r="F15" s="34">
        <f>F16+F17</f>
        <v>65716</v>
      </c>
      <c r="G15" s="13">
        <f>SUM(H15:K15)</f>
        <v>0</v>
      </c>
      <c r="H15" s="10"/>
      <c r="I15" s="11"/>
      <c r="J15" s="35"/>
      <c r="K15" s="36"/>
    </row>
    <row r="16" spans="1:11" x14ac:dyDescent="0.3">
      <c r="A16" s="70" t="s">
        <v>10</v>
      </c>
      <c r="B16" s="47">
        <f t="shared" si="0"/>
        <v>96068</v>
      </c>
      <c r="C16" s="48">
        <v>0</v>
      </c>
      <c r="D16" s="19">
        <v>0</v>
      </c>
      <c r="E16" s="56">
        <v>30352</v>
      </c>
      <c r="F16" s="57">
        <v>65716</v>
      </c>
      <c r="G16" s="40"/>
      <c r="H16" s="21"/>
      <c r="I16" s="22"/>
      <c r="J16" s="22"/>
      <c r="K16" s="24"/>
    </row>
    <row r="17" spans="1:11" ht="15" thickBot="1" x14ac:dyDescent="0.35">
      <c r="A17" s="70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3">
      <c r="A18" s="71" t="s">
        <v>15</v>
      </c>
      <c r="B18" s="31">
        <f t="shared" si="0"/>
        <v>314523</v>
      </c>
      <c r="C18" s="32">
        <f>C19+C20</f>
        <v>0</v>
      </c>
      <c r="D18" s="33">
        <f>D19+D20</f>
        <v>0</v>
      </c>
      <c r="E18" s="33">
        <f>E19+E20</f>
        <v>23677</v>
      </c>
      <c r="F18" s="34">
        <f>F19+F20</f>
        <v>290846</v>
      </c>
      <c r="G18" s="13">
        <f>SUM(H18:K18)</f>
        <v>3.6352569150199356E-3</v>
      </c>
      <c r="H18" s="10"/>
      <c r="I18" s="11"/>
      <c r="J18" s="35"/>
      <c r="K18" s="36">
        <f>0.004*F18/'март 2021'!F18</f>
        <v>3.6352569150199356E-3</v>
      </c>
    </row>
    <row r="19" spans="1:11" x14ac:dyDescent="0.3">
      <c r="A19" s="70" t="s">
        <v>10</v>
      </c>
      <c r="B19" s="47">
        <f t="shared" si="0"/>
        <v>207020</v>
      </c>
      <c r="C19" s="48">
        <v>0</v>
      </c>
      <c r="D19" s="38">
        <v>0</v>
      </c>
      <c r="E19" s="56">
        <v>23677</v>
      </c>
      <c r="F19" s="57">
        <v>183343</v>
      </c>
      <c r="G19" s="40"/>
      <c r="H19" s="21"/>
      <c r="I19" s="22"/>
      <c r="J19" s="22"/>
      <c r="K19" s="24"/>
    </row>
    <row r="20" spans="1:11" ht="15" thickBot="1" x14ac:dyDescent="0.35">
      <c r="A20" s="70" t="s">
        <v>11</v>
      </c>
      <c r="B20" s="49">
        <f t="shared" si="0"/>
        <v>107503</v>
      </c>
      <c r="C20" s="50">
        <v>0</v>
      </c>
      <c r="D20" s="27">
        <v>0</v>
      </c>
      <c r="E20" s="56">
        <v>0</v>
      </c>
      <c r="F20" s="58">
        <v>107503</v>
      </c>
      <c r="G20" s="41"/>
      <c r="H20" s="28"/>
      <c r="I20" s="29"/>
      <c r="J20" s="29"/>
      <c r="K20" s="30"/>
    </row>
    <row r="21" spans="1:11" x14ac:dyDescent="0.3">
      <c r="A21" s="71" t="s">
        <v>16</v>
      </c>
      <c r="B21" s="9">
        <f t="shared" si="0"/>
        <v>331182</v>
      </c>
      <c r="C21" s="51"/>
      <c r="D21" s="33"/>
      <c r="E21" s="33">
        <f>E22+E23</f>
        <v>331182</v>
      </c>
      <c r="F21" s="34">
        <f>F22+F23</f>
        <v>0</v>
      </c>
      <c r="G21" s="13">
        <f>SUM(H21:K21)</f>
        <v>0</v>
      </c>
      <c r="H21" s="10"/>
      <c r="I21" s="11"/>
      <c r="J21" s="35"/>
      <c r="K21" s="36"/>
    </row>
    <row r="22" spans="1:11" x14ac:dyDescent="0.3">
      <c r="A22" s="70" t="s">
        <v>10</v>
      </c>
      <c r="B22" s="18">
        <f t="shared" si="0"/>
        <v>331182</v>
      </c>
      <c r="C22" s="37">
        <v>0</v>
      </c>
      <c r="D22" s="19">
        <v>0</v>
      </c>
      <c r="E22" s="56">
        <v>331182</v>
      </c>
      <c r="F22" s="39">
        <v>0</v>
      </c>
      <c r="G22" s="40"/>
      <c r="H22" s="21"/>
      <c r="I22" s="22"/>
      <c r="J22" s="22"/>
      <c r="K22" s="24"/>
    </row>
    <row r="23" spans="1:11" ht="15" thickBot="1" x14ac:dyDescent="0.35">
      <c r="A23" s="70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3">
      <c r="A24" s="69" t="s">
        <v>17</v>
      </c>
      <c r="B24" s="9">
        <f t="shared" si="0"/>
        <v>504167</v>
      </c>
      <c r="C24" s="53"/>
      <c r="D24" s="35"/>
      <c r="E24" s="33">
        <f>E25+E26</f>
        <v>504167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3">
      <c r="A25" s="54" t="s">
        <v>10</v>
      </c>
      <c r="B25" s="18">
        <f t="shared" si="0"/>
        <v>504167</v>
      </c>
      <c r="C25" s="37">
        <v>0</v>
      </c>
      <c r="D25" s="19">
        <v>0</v>
      </c>
      <c r="E25" s="56">
        <v>504167</v>
      </c>
      <c r="F25" s="39">
        <v>0</v>
      </c>
      <c r="G25" s="40"/>
      <c r="H25" s="21"/>
      <c r="I25" s="22"/>
      <c r="J25" s="22"/>
      <c r="K25" s="24"/>
    </row>
    <row r="26" spans="1:11" ht="15" thickBot="1" x14ac:dyDescent="0.35">
      <c r="A26" s="55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3">
      <c r="B28" s="64"/>
    </row>
    <row r="29" spans="1:11" x14ac:dyDescent="0.3">
      <c r="B29" s="64"/>
    </row>
    <row r="30" spans="1:11" x14ac:dyDescent="0.3">
      <c r="B30" s="64"/>
    </row>
    <row r="31" spans="1:11" x14ac:dyDescent="0.3">
      <c r="B31" s="64"/>
    </row>
    <row r="32" spans="1:11" x14ac:dyDescent="0.3">
      <c r="C32" s="64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2021</vt:lpstr>
      <vt:lpstr>февраль 2021</vt:lpstr>
      <vt:lpstr>март 2021</vt:lpstr>
      <vt:lpstr>апрель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2021-05-07T14:45:32Z</dcterms:modified>
</cp:coreProperties>
</file>