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1\"/>
    </mc:Choice>
  </mc:AlternateContent>
  <bookViews>
    <workbookView xWindow="0" yWindow="0" windowWidth="28800" windowHeight="14235" activeTab="5"/>
  </bookViews>
  <sheets>
    <sheet name="январь 2021" sheetId="1" r:id="rId1"/>
    <sheet name="февраль 2021" sheetId="3" r:id="rId2"/>
    <sheet name="март 2021" sheetId="4" r:id="rId3"/>
    <sheet name="апрель 2021" sheetId="5" r:id="rId4"/>
    <sheet name="май 2021" sheetId="6" r:id="rId5"/>
    <sheet name="июнь 2021" sheetId="7" r:id="rId6"/>
  </sheets>
  <definedNames>
    <definedName name="asda" localSheetId="3">#REF!</definedName>
    <definedName name="asda" localSheetId="5">#REF!</definedName>
    <definedName name="asda" localSheetId="4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5">#REF!</definedName>
    <definedName name="l" localSheetId="4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5">#REF!</definedName>
    <definedName name="рп" localSheetId="4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5">#REF!</definedName>
    <definedName name="сент" localSheetId="4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7" l="1"/>
  <c r="K6" i="7"/>
  <c r="G9" i="7" l="1"/>
  <c r="G18" i="7"/>
  <c r="G12" i="7"/>
  <c r="B26" i="7"/>
  <c r="B25" i="7"/>
  <c r="G24" i="7"/>
  <c r="F24" i="7"/>
  <c r="E24" i="7"/>
  <c r="B23" i="7"/>
  <c r="B22" i="7"/>
  <c r="G21" i="7"/>
  <c r="F21" i="7"/>
  <c r="E21" i="7"/>
  <c r="B21" i="7"/>
  <c r="B20" i="7"/>
  <c r="B19" i="7"/>
  <c r="F18" i="7"/>
  <c r="E18" i="7"/>
  <c r="B18" i="7" s="1"/>
  <c r="D18" i="7"/>
  <c r="C18" i="7"/>
  <c r="B17" i="7"/>
  <c r="B16" i="7"/>
  <c r="G15" i="7"/>
  <c r="F15" i="7"/>
  <c r="E15" i="7"/>
  <c r="B15" i="7" s="1"/>
  <c r="D15" i="7"/>
  <c r="C15" i="7"/>
  <c r="B14" i="7"/>
  <c r="B13" i="7"/>
  <c r="F12" i="7"/>
  <c r="E12" i="7"/>
  <c r="B12" i="7" s="1"/>
  <c r="B11" i="7"/>
  <c r="B10" i="7"/>
  <c r="F9" i="7"/>
  <c r="E9" i="7"/>
  <c r="D9" i="7"/>
  <c r="C9" i="7"/>
  <c r="B8" i="7"/>
  <c r="B7" i="7"/>
  <c r="G6" i="7"/>
  <c r="F6" i="7"/>
  <c r="E6" i="7"/>
  <c r="D6" i="7"/>
  <c r="C6" i="7"/>
  <c r="B6" i="7" l="1"/>
  <c r="B24" i="7"/>
  <c r="B9" i="7"/>
  <c r="J6" i="6"/>
  <c r="H6" i="6"/>
  <c r="F8" i="6"/>
  <c r="F7" i="6"/>
  <c r="E7" i="6"/>
  <c r="C7" i="6"/>
  <c r="G18" i="6" l="1"/>
  <c r="B26" i="6"/>
  <c r="B25" i="6"/>
  <c r="G24" i="6"/>
  <c r="F24" i="6"/>
  <c r="B24" i="6" s="1"/>
  <c r="E24" i="6"/>
  <c r="B23" i="6"/>
  <c r="B22" i="6"/>
  <c r="G21" i="6"/>
  <c r="F21" i="6"/>
  <c r="E21" i="6"/>
  <c r="B21" i="6" s="1"/>
  <c r="B20" i="6"/>
  <c r="B19" i="6"/>
  <c r="F18" i="6"/>
  <c r="E18" i="6"/>
  <c r="D18" i="6"/>
  <c r="C18" i="6"/>
  <c r="B17" i="6"/>
  <c r="B16" i="6"/>
  <c r="G15" i="6"/>
  <c r="F15" i="6"/>
  <c r="E15" i="6"/>
  <c r="D15" i="6"/>
  <c r="C15" i="6"/>
  <c r="B14" i="6"/>
  <c r="B13" i="6"/>
  <c r="G12" i="6"/>
  <c r="F12" i="6"/>
  <c r="E12" i="6"/>
  <c r="B12" i="6"/>
  <c r="B11" i="6"/>
  <c r="B10" i="6"/>
  <c r="F9" i="6"/>
  <c r="E9" i="6"/>
  <c r="D9" i="6"/>
  <c r="C9" i="6"/>
  <c r="B8" i="6"/>
  <c r="F6" i="6"/>
  <c r="E6" i="6"/>
  <c r="B7" i="6"/>
  <c r="D6" i="6"/>
  <c r="C6" i="6"/>
  <c r="B6" i="6" l="1"/>
  <c r="G9" i="6"/>
  <c r="B9" i="6"/>
  <c r="G6" i="6"/>
  <c r="B18" i="6"/>
  <c r="B15" i="6"/>
  <c r="J6" i="5"/>
  <c r="K6" i="5"/>
  <c r="C7" i="5"/>
  <c r="E7" i="5"/>
  <c r="F7" i="5"/>
  <c r="F8" i="5"/>
  <c r="G24" i="5"/>
  <c r="G21" i="5"/>
  <c r="G18" i="5"/>
  <c r="G15" i="5"/>
  <c r="G12" i="5"/>
  <c r="G9" i="5"/>
  <c r="G6" i="5"/>
  <c r="B26" i="5" l="1"/>
  <c r="B25" i="5"/>
  <c r="F24" i="5"/>
  <c r="E24" i="5"/>
  <c r="B23" i="5"/>
  <c r="B22" i="5"/>
  <c r="F21" i="5"/>
  <c r="E21" i="5"/>
  <c r="B21" i="5"/>
  <c r="B20" i="5"/>
  <c r="B19" i="5"/>
  <c r="F18" i="5"/>
  <c r="E18" i="5"/>
  <c r="D18" i="5"/>
  <c r="C18" i="5"/>
  <c r="B17" i="5"/>
  <c r="B16" i="5"/>
  <c r="F15" i="5"/>
  <c r="E15" i="5"/>
  <c r="D15" i="5"/>
  <c r="C15" i="5"/>
  <c r="B14" i="5"/>
  <c r="B13" i="5"/>
  <c r="F12" i="5"/>
  <c r="E12" i="5"/>
  <c r="B12" i="5" s="1"/>
  <c r="B11" i="5"/>
  <c r="B10" i="5"/>
  <c r="F9" i="5"/>
  <c r="E9" i="5"/>
  <c r="D9" i="5"/>
  <c r="C9" i="5"/>
  <c r="B8" i="5"/>
  <c r="F6" i="5"/>
  <c r="E6" i="5"/>
  <c r="D6" i="5"/>
  <c r="C6" i="5"/>
  <c r="B18" i="5" l="1"/>
  <c r="B24" i="5"/>
  <c r="B15" i="5"/>
  <c r="B9" i="5"/>
  <c r="B6" i="5"/>
  <c r="B7" i="5"/>
  <c r="C7" i="4"/>
  <c r="E7" i="4"/>
  <c r="F7" i="4"/>
  <c r="F8" i="4"/>
  <c r="G18" i="4" l="1"/>
  <c r="B26" i="4"/>
  <c r="B25" i="4"/>
  <c r="G24" i="4"/>
  <c r="F24" i="4"/>
  <c r="E24" i="4"/>
  <c r="B23" i="4"/>
  <c r="B22" i="4"/>
  <c r="G21" i="4"/>
  <c r="F21" i="4"/>
  <c r="E21" i="4"/>
  <c r="B21" i="4"/>
  <c r="B20" i="4"/>
  <c r="B19" i="4"/>
  <c r="F18" i="4"/>
  <c r="E18" i="4"/>
  <c r="B18" i="4" s="1"/>
  <c r="D18" i="4"/>
  <c r="C18" i="4"/>
  <c r="B17" i="4"/>
  <c r="B16" i="4"/>
  <c r="G15" i="4"/>
  <c r="F15" i="4"/>
  <c r="E15" i="4"/>
  <c r="B15" i="4" s="1"/>
  <c r="D15" i="4"/>
  <c r="C15" i="4"/>
  <c r="B14" i="4"/>
  <c r="B13" i="4"/>
  <c r="G12" i="4"/>
  <c r="F12" i="4"/>
  <c r="B12" i="4" s="1"/>
  <c r="E12" i="4"/>
  <c r="B11" i="4"/>
  <c r="B10" i="4"/>
  <c r="F9" i="4"/>
  <c r="E9" i="4"/>
  <c r="D9" i="4"/>
  <c r="C9" i="4"/>
  <c r="B8" i="4"/>
  <c r="B7" i="4"/>
  <c r="F6" i="4"/>
  <c r="E6" i="4"/>
  <c r="D6" i="4"/>
  <c r="C6" i="4"/>
  <c r="G9" i="4" l="1"/>
  <c r="G6" i="4"/>
  <c r="B24" i="4"/>
  <c r="B9" i="4"/>
  <c r="B6" i="4"/>
  <c r="J6" i="3"/>
  <c r="F8" i="3"/>
  <c r="F7" i="3"/>
  <c r="E7" i="3"/>
  <c r="G18" i="3" l="1"/>
  <c r="B26" i="3"/>
  <c r="B25" i="3"/>
  <c r="G24" i="3"/>
  <c r="F24" i="3"/>
  <c r="E24" i="3"/>
  <c r="B23" i="3"/>
  <c r="B22" i="3"/>
  <c r="G21" i="3"/>
  <c r="F21" i="3"/>
  <c r="E21" i="3"/>
  <c r="B21" i="3" s="1"/>
  <c r="B20" i="3"/>
  <c r="B19" i="3"/>
  <c r="F18" i="3"/>
  <c r="E18" i="3"/>
  <c r="B18" i="3" s="1"/>
  <c r="D18" i="3"/>
  <c r="C18" i="3"/>
  <c r="B17" i="3"/>
  <c r="B16" i="3"/>
  <c r="G15" i="3"/>
  <c r="F15" i="3"/>
  <c r="E15" i="3"/>
  <c r="D15" i="3"/>
  <c r="B15" i="3" s="1"/>
  <c r="C15" i="3"/>
  <c r="B14" i="3"/>
  <c r="B13" i="3"/>
  <c r="G12" i="3"/>
  <c r="F12" i="3"/>
  <c r="E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G6" i="3" l="1"/>
  <c r="B24" i="3"/>
  <c r="B12" i="3"/>
  <c r="B9" i="3"/>
  <c r="B6" i="3"/>
  <c r="E7" i="1"/>
  <c r="F8" i="1"/>
  <c r="C7" i="1"/>
  <c r="F7" i="1"/>
  <c r="B26" i="1" l="1"/>
  <c r="B25" i="1"/>
  <c r="G24" i="1"/>
  <c r="F24" i="1"/>
  <c r="B24" i="1" s="1"/>
  <c r="E24" i="1"/>
  <c r="B23" i="1"/>
  <c r="B22" i="1"/>
  <c r="G21" i="1"/>
  <c r="F21" i="1"/>
  <c r="E21" i="1"/>
  <c r="B21" i="1" s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9" i="1" l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<sst xmlns="http://schemas.openxmlformats.org/spreadsheetml/2006/main" count="216" uniqueCount="24">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</sst>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2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0" fontId="3" fillId="0" borderId="28" xfId="1" applyFont="1" applyFill="1" applyBorder="1" applyAlignment="1">
      <alignment vertical="top"/>
    </xf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166" fontId="4" fillId="0" borderId="17" xfId="0" applyNumberFormat="1" applyFont="1" applyBorder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5" fontId="0" fillId="0" borderId="0" xfId="0" applyNumberFormat="1"/>
    <xf numFmtId="3" fontId="6" fillId="3" borderId="20" xfId="0" applyNumberFormat="1" applyFont="1" applyFill="1" applyBorder="1" applyProtection="1">
      <protection locked="0"/>
    </xf>
    <xf numFmtId="165" fontId="5" fillId="0" borderId="21" xfId="1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E7" sqref="E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233244513</v>
      </c>
      <c r="C6" s="10">
        <f>C7+C8</f>
        <v>7504394</v>
      </c>
      <c r="D6" s="11">
        <f>D7+D8</f>
        <v>583231</v>
      </c>
      <c r="E6" s="11">
        <f>E7+E8</f>
        <v>96339193</v>
      </c>
      <c r="F6" s="12">
        <f>F7+F8</f>
        <v>128817695</v>
      </c>
      <c r="G6" s="13">
        <f>SUM(H6:K6)</f>
        <v>23.599000000000004</v>
      </c>
      <c r="H6" s="14">
        <v>0.52400000000000002</v>
      </c>
      <c r="I6" s="15"/>
      <c r="J6" s="16">
        <v>18.045000000000002</v>
      </c>
      <c r="K6" s="65">
        <v>5.03</v>
      </c>
    </row>
    <row r="7" spans="1:11" x14ac:dyDescent="0.25">
      <c r="A7" s="17" t="s">
        <v>10</v>
      </c>
      <c r="B7" s="18">
        <f t="shared" si="0"/>
        <v>124476541</v>
      </c>
      <c r="C7" s="59">
        <f>7453898+50496</f>
        <v>7504394</v>
      </c>
      <c r="D7" s="60">
        <v>583231</v>
      </c>
      <c r="E7" s="60">
        <f>80816084+1219663</f>
        <v>82035747</v>
      </c>
      <c r="F7" s="66">
        <f>34014599+338570</f>
        <v>34353169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108767972</v>
      </c>
      <c r="C8" s="61">
        <v>0</v>
      </c>
      <c r="D8" s="62">
        <v>0</v>
      </c>
      <c r="E8" s="63">
        <v>14303446</v>
      </c>
      <c r="F8" s="67">
        <f>92792456+1672070</f>
        <v>94464526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25700791</v>
      </c>
      <c r="C9" s="32">
        <f>C10+C11</f>
        <v>0</v>
      </c>
      <c r="D9" s="33">
        <f>D10+D11</f>
        <v>0</v>
      </c>
      <c r="E9" s="33">
        <f>E10+E11</f>
        <v>11507637</v>
      </c>
      <c r="F9" s="34">
        <f>F10+F11</f>
        <v>14193154</v>
      </c>
      <c r="G9" s="13">
        <f>SUM(H9:K9)</f>
        <v>3.1479999999999997</v>
      </c>
      <c r="H9" s="10"/>
      <c r="I9" s="11"/>
      <c r="J9" s="68">
        <v>2.8849999999999998</v>
      </c>
      <c r="K9" s="36">
        <v>0.26300000000000001</v>
      </c>
    </row>
    <row r="10" spans="1:11" x14ac:dyDescent="0.25">
      <c r="A10" s="17" t="s">
        <v>10</v>
      </c>
      <c r="B10" s="18">
        <f t="shared" si="0"/>
        <v>12415108</v>
      </c>
      <c r="C10" s="37">
        <v>0</v>
      </c>
      <c r="D10" s="19">
        <v>0</v>
      </c>
      <c r="E10" s="56">
        <v>9421135</v>
      </c>
      <c r="F10" s="57">
        <v>2993973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13285683</v>
      </c>
      <c r="C11" s="26">
        <v>0</v>
      </c>
      <c r="D11" s="27">
        <v>0</v>
      </c>
      <c r="E11" s="56">
        <v>2086502</v>
      </c>
      <c r="F11" s="57">
        <v>11199181</v>
      </c>
      <c r="G11" s="41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25411</v>
      </c>
      <c r="C12" s="10"/>
      <c r="D12" s="11"/>
      <c r="E12" s="33">
        <f>E13+E14</f>
        <v>0</v>
      </c>
      <c r="F12" s="34">
        <f>F13+F14</f>
        <v>25411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17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25">
        <f t="shared" si="0"/>
        <v>25411</v>
      </c>
      <c r="C14" s="26">
        <v>0</v>
      </c>
      <c r="D14" s="45">
        <v>0</v>
      </c>
      <c r="E14" s="45">
        <v>0</v>
      </c>
      <c r="F14" s="58">
        <v>25411</v>
      </c>
      <c r="G14" s="41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98327</v>
      </c>
      <c r="C15" s="32">
        <f>C16+C17</f>
        <v>0</v>
      </c>
      <c r="D15" s="33">
        <f>D16+D17</f>
        <v>0</v>
      </c>
      <c r="E15" s="33">
        <f>E16+E17</f>
        <v>31283</v>
      </c>
      <c r="F15" s="34">
        <f>F16+F17</f>
        <v>67044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7">
        <f t="shared" si="0"/>
        <v>98327</v>
      </c>
      <c r="C16" s="48">
        <v>0</v>
      </c>
      <c r="D16" s="19">
        <v>0</v>
      </c>
      <c r="E16" s="56">
        <v>31283</v>
      </c>
      <c r="F16" s="57">
        <v>67044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433307</v>
      </c>
      <c r="C18" s="32">
        <f>C19+C20</f>
        <v>0</v>
      </c>
      <c r="D18" s="33">
        <f>D19+D20</f>
        <v>0</v>
      </c>
      <c r="E18" s="33">
        <f>E19+E20</f>
        <v>73473</v>
      </c>
      <c r="F18" s="34">
        <f>F19+F20</f>
        <v>359834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7">
        <f t="shared" si="0"/>
        <v>289349</v>
      </c>
      <c r="C19" s="48">
        <v>0</v>
      </c>
      <c r="D19" s="38">
        <v>0</v>
      </c>
      <c r="E19" s="56">
        <v>34683</v>
      </c>
      <c r="F19" s="57">
        <v>254666</v>
      </c>
      <c r="G19" s="40"/>
      <c r="H19" s="21"/>
      <c r="I19" s="22"/>
      <c r="J19" s="22"/>
      <c r="K19" s="24"/>
    </row>
    <row r="20" spans="1:11" ht="15.75" thickBot="1" x14ac:dyDescent="0.3">
      <c r="A20" s="17" t="s">
        <v>11</v>
      </c>
      <c r="B20" s="49">
        <f t="shared" si="0"/>
        <v>143958</v>
      </c>
      <c r="C20" s="50">
        <v>0</v>
      </c>
      <c r="D20" s="27">
        <v>0</v>
      </c>
      <c r="E20" s="56">
        <v>38790</v>
      </c>
      <c r="F20" s="58">
        <v>105168</v>
      </c>
      <c r="G20" s="41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414400</v>
      </c>
      <c r="C21" s="51"/>
      <c r="D21" s="33"/>
      <c r="E21" s="33">
        <f>E22+E23</f>
        <v>414400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414400</v>
      </c>
      <c r="C22" s="37">
        <v>0</v>
      </c>
      <c r="D22" s="19">
        <v>0</v>
      </c>
      <c r="E22" s="56">
        <v>414400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52" t="s">
        <v>17</v>
      </c>
      <c r="B24" s="9">
        <f t="shared" si="0"/>
        <v>578415</v>
      </c>
      <c r="C24" s="53"/>
      <c r="D24" s="35"/>
      <c r="E24" s="33">
        <f>E25+E26</f>
        <v>578415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4" t="s">
        <v>10</v>
      </c>
      <c r="B25" s="18">
        <f t="shared" si="0"/>
        <v>578415</v>
      </c>
      <c r="C25" s="37">
        <v>0</v>
      </c>
      <c r="D25" s="19">
        <v>0</v>
      </c>
      <c r="E25" s="56">
        <v>578415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4"/>
    </row>
    <row r="29" spans="1:11" x14ac:dyDescent="0.25">
      <c r="B29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F8" sqref="F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235451750</v>
      </c>
      <c r="C6" s="10">
        <f>C7+C8</f>
        <v>7595206</v>
      </c>
      <c r="D6" s="11">
        <f>D7+D8</f>
        <v>634737</v>
      </c>
      <c r="E6" s="11">
        <f>E7+E8</f>
        <v>97021486</v>
      </c>
      <c r="F6" s="12">
        <f>F7+F8</f>
        <v>130200321</v>
      </c>
      <c r="G6" s="13">
        <f>SUM(H6:K6)</f>
        <v>23.47</v>
      </c>
      <c r="H6" s="14">
        <v>0.54400000000000004</v>
      </c>
      <c r="I6" s="15"/>
      <c r="J6" s="16">
        <f>17.871+0.046</f>
        <v>17.916999999999998</v>
      </c>
      <c r="K6" s="65">
        <v>5.0090000000000003</v>
      </c>
    </row>
    <row r="7" spans="1:11" x14ac:dyDescent="0.25">
      <c r="A7" s="17" t="s">
        <v>10</v>
      </c>
      <c r="B7" s="18">
        <f t="shared" si="0"/>
        <v>125865300</v>
      </c>
      <c r="C7" s="59">
        <v>7595206</v>
      </c>
      <c r="D7" s="60">
        <v>634737</v>
      </c>
      <c r="E7" s="60">
        <f>81813598+1340303</f>
        <v>83153901</v>
      </c>
      <c r="F7" s="66">
        <f>34187852+293604</f>
        <v>34481456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109586450</v>
      </c>
      <c r="C8" s="61">
        <v>0</v>
      </c>
      <c r="D8" s="62">
        <v>0</v>
      </c>
      <c r="E8" s="63">
        <v>13867585</v>
      </c>
      <c r="F8" s="67">
        <f>94029171+1689694</f>
        <v>95718865</v>
      </c>
      <c r="G8" s="20"/>
      <c r="H8" s="28"/>
      <c r="I8" s="29"/>
      <c r="J8" s="29"/>
      <c r="K8" s="30"/>
    </row>
    <row r="9" spans="1:11" x14ac:dyDescent="0.25">
      <c r="A9" s="71" t="s">
        <v>12</v>
      </c>
      <c r="B9" s="31">
        <f t="shared" si="0"/>
        <v>25808945</v>
      </c>
      <c r="C9" s="32">
        <f>C10+C11</f>
        <v>0</v>
      </c>
      <c r="D9" s="33">
        <f>D10+D11</f>
        <v>0</v>
      </c>
      <c r="E9" s="33">
        <f>E10+E11</f>
        <v>11104594</v>
      </c>
      <c r="F9" s="34">
        <f>F10+F11</f>
        <v>14704351</v>
      </c>
      <c r="G9" s="13">
        <f>SUM(H9:K9)</f>
        <v>6.3109999999999999</v>
      </c>
      <c r="H9" s="10"/>
      <c r="I9" s="11"/>
      <c r="J9" s="68">
        <v>5.9980000000000002</v>
      </c>
      <c r="K9" s="36">
        <v>0.313</v>
      </c>
    </row>
    <row r="10" spans="1:11" x14ac:dyDescent="0.25">
      <c r="A10" s="70" t="s">
        <v>10</v>
      </c>
      <c r="B10" s="18">
        <f t="shared" si="0"/>
        <v>12646300</v>
      </c>
      <c r="C10" s="37">
        <v>0</v>
      </c>
      <c r="D10" s="19">
        <v>0</v>
      </c>
      <c r="E10" s="56">
        <v>9056868</v>
      </c>
      <c r="F10" s="57">
        <v>3589432</v>
      </c>
      <c r="G10" s="40"/>
      <c r="H10" s="21"/>
      <c r="I10" s="22"/>
      <c r="J10" s="22"/>
      <c r="K10" s="24"/>
    </row>
    <row r="11" spans="1:11" ht="15.75" thickBot="1" x14ac:dyDescent="0.3">
      <c r="A11" s="70" t="s">
        <v>11</v>
      </c>
      <c r="B11" s="25">
        <f t="shared" si="0"/>
        <v>13162645</v>
      </c>
      <c r="C11" s="26">
        <v>0</v>
      </c>
      <c r="D11" s="27">
        <v>0</v>
      </c>
      <c r="E11" s="56">
        <v>2047726</v>
      </c>
      <c r="F11" s="57">
        <v>11114919</v>
      </c>
      <c r="G11" s="41"/>
      <c r="H11" s="28"/>
      <c r="I11" s="29"/>
      <c r="J11" s="29"/>
      <c r="K11" s="30"/>
    </row>
    <row r="12" spans="1:11" x14ac:dyDescent="0.25">
      <c r="A12" s="71" t="s">
        <v>13</v>
      </c>
      <c r="B12" s="9">
        <f t="shared" si="0"/>
        <v>22919</v>
      </c>
      <c r="C12" s="10"/>
      <c r="D12" s="11"/>
      <c r="E12" s="33">
        <f>E13+E14</f>
        <v>0</v>
      </c>
      <c r="F12" s="34">
        <f>F13+F14</f>
        <v>22919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70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70" t="s">
        <v>11</v>
      </c>
      <c r="B14" s="25">
        <f t="shared" si="0"/>
        <v>22919</v>
      </c>
      <c r="C14" s="26">
        <v>0</v>
      </c>
      <c r="D14" s="45">
        <v>0</v>
      </c>
      <c r="E14" s="45">
        <v>0</v>
      </c>
      <c r="F14" s="58">
        <v>22919</v>
      </c>
      <c r="G14" s="41"/>
      <c r="H14" s="28"/>
      <c r="I14" s="29"/>
      <c r="J14" s="29"/>
      <c r="K14" s="30"/>
    </row>
    <row r="15" spans="1:11" x14ac:dyDescent="0.25">
      <c r="A15" s="71" t="s">
        <v>14</v>
      </c>
      <c r="B15" s="31">
        <f t="shared" si="0"/>
        <v>88043</v>
      </c>
      <c r="C15" s="32">
        <f>C16+C17</f>
        <v>0</v>
      </c>
      <c r="D15" s="33">
        <f>D16+D17</f>
        <v>0</v>
      </c>
      <c r="E15" s="33">
        <f>E16+E17</f>
        <v>28570</v>
      </c>
      <c r="F15" s="34">
        <f>F16+F17</f>
        <v>59473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70" t="s">
        <v>10</v>
      </c>
      <c r="B16" s="47">
        <f t="shared" si="0"/>
        <v>88043</v>
      </c>
      <c r="C16" s="48">
        <v>0</v>
      </c>
      <c r="D16" s="19">
        <v>0</v>
      </c>
      <c r="E16" s="56">
        <v>28570</v>
      </c>
      <c r="F16" s="57">
        <v>59473</v>
      </c>
      <c r="G16" s="40"/>
      <c r="H16" s="21"/>
      <c r="I16" s="22"/>
      <c r="J16" s="22"/>
      <c r="K16" s="24"/>
    </row>
    <row r="17" spans="1:11" ht="15.75" thickBot="1" x14ac:dyDescent="0.3">
      <c r="A17" s="70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71" t="s">
        <v>15</v>
      </c>
      <c r="B18" s="31">
        <f t="shared" si="0"/>
        <v>468091</v>
      </c>
      <c r="C18" s="32">
        <f>C19+C20</f>
        <v>0</v>
      </c>
      <c r="D18" s="33">
        <f>D19+D20</f>
        <v>0</v>
      </c>
      <c r="E18" s="33">
        <f>E19+E20</f>
        <v>108145</v>
      </c>
      <c r="F18" s="34">
        <f>F19+F20</f>
        <v>359946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70" t="s">
        <v>10</v>
      </c>
      <c r="B19" s="47">
        <f t="shared" si="0"/>
        <v>297917</v>
      </c>
      <c r="C19" s="48">
        <v>0</v>
      </c>
      <c r="D19" s="38">
        <v>0</v>
      </c>
      <c r="E19" s="56">
        <v>37765</v>
      </c>
      <c r="F19" s="57">
        <v>260152</v>
      </c>
      <c r="G19" s="40"/>
      <c r="H19" s="21"/>
      <c r="I19" s="22"/>
      <c r="J19" s="22"/>
      <c r="K19" s="24"/>
    </row>
    <row r="20" spans="1:11" ht="15.75" thickBot="1" x14ac:dyDescent="0.3">
      <c r="A20" s="70" t="s">
        <v>11</v>
      </c>
      <c r="B20" s="49">
        <f t="shared" si="0"/>
        <v>170174</v>
      </c>
      <c r="C20" s="50">
        <v>0</v>
      </c>
      <c r="D20" s="27">
        <v>0</v>
      </c>
      <c r="E20" s="56">
        <v>70380</v>
      </c>
      <c r="F20" s="58">
        <v>99794</v>
      </c>
      <c r="G20" s="41"/>
      <c r="H20" s="28"/>
      <c r="I20" s="29"/>
      <c r="J20" s="29"/>
      <c r="K20" s="30"/>
    </row>
    <row r="21" spans="1:11" x14ac:dyDescent="0.25">
      <c r="A21" s="71" t="s">
        <v>16</v>
      </c>
      <c r="B21" s="9">
        <f t="shared" si="0"/>
        <v>430922</v>
      </c>
      <c r="C21" s="51"/>
      <c r="D21" s="33"/>
      <c r="E21" s="33">
        <f>E22+E23</f>
        <v>430922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70" t="s">
        <v>10</v>
      </c>
      <c r="B22" s="18">
        <f t="shared" si="0"/>
        <v>430922</v>
      </c>
      <c r="C22" s="37">
        <v>0</v>
      </c>
      <c r="D22" s="19">
        <v>0</v>
      </c>
      <c r="E22" s="56">
        <v>430922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70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9" t="s">
        <v>17</v>
      </c>
      <c r="B24" s="9">
        <f t="shared" si="0"/>
        <v>480559</v>
      </c>
      <c r="C24" s="53"/>
      <c r="D24" s="35"/>
      <c r="E24" s="33">
        <f>E25+E26</f>
        <v>480559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4" t="s">
        <v>10</v>
      </c>
      <c r="B25" s="18">
        <f t="shared" si="0"/>
        <v>480559</v>
      </c>
      <c r="C25" s="37">
        <v>0</v>
      </c>
      <c r="D25" s="19">
        <v>0</v>
      </c>
      <c r="E25" s="56">
        <v>480559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4"/>
    </row>
    <row r="29" spans="1:11" x14ac:dyDescent="0.25">
      <c r="B29" s="64"/>
    </row>
    <row r="30" spans="1:11" x14ac:dyDescent="0.25">
      <c r="B30" s="64"/>
    </row>
    <row r="31" spans="1:11" x14ac:dyDescent="0.25">
      <c r="B31" s="64"/>
    </row>
    <row r="32" spans="1:11" x14ac:dyDescent="0.25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M14" sqref="M14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223649834</v>
      </c>
      <c r="C6" s="10">
        <f>C7+C8</f>
        <v>8093065</v>
      </c>
      <c r="D6" s="11">
        <f>D7+D8</f>
        <v>627141</v>
      </c>
      <c r="E6" s="11">
        <f>E7+E8</f>
        <v>95076755</v>
      </c>
      <c r="F6" s="12">
        <f>F7+F8</f>
        <v>119852873</v>
      </c>
      <c r="G6" s="13">
        <f>SUM(H6:K6)</f>
        <v>22.701999999999998</v>
      </c>
      <c r="H6" s="14">
        <v>0.51700000000000002</v>
      </c>
      <c r="I6" s="15"/>
      <c r="J6" s="16">
        <v>17.372</v>
      </c>
      <c r="K6" s="65">
        <v>4.8129999999999997</v>
      </c>
    </row>
    <row r="7" spans="1:11" x14ac:dyDescent="0.25">
      <c r="A7" s="17" t="s">
        <v>10</v>
      </c>
      <c r="B7" s="18">
        <f t="shared" si="0"/>
        <v>121846338</v>
      </c>
      <c r="C7" s="59">
        <f>7989415+103650</f>
        <v>8093065</v>
      </c>
      <c r="D7" s="60">
        <v>627141</v>
      </c>
      <c r="E7" s="60">
        <f>80866925+1287689</f>
        <v>82154614</v>
      </c>
      <c r="F7" s="66">
        <f>30662668+308850</f>
        <v>30971518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101803496</v>
      </c>
      <c r="C8" s="61">
        <v>0</v>
      </c>
      <c r="D8" s="62">
        <v>0</v>
      </c>
      <c r="E8" s="63">
        <v>12922141</v>
      </c>
      <c r="F8" s="67">
        <f>87355635+1525720</f>
        <v>88881355</v>
      </c>
      <c r="G8" s="20"/>
      <c r="H8" s="28"/>
      <c r="I8" s="29"/>
      <c r="J8" s="29"/>
      <c r="K8" s="30"/>
    </row>
    <row r="9" spans="1:11" x14ac:dyDescent="0.25">
      <c r="A9" s="71" t="s">
        <v>12</v>
      </c>
      <c r="B9" s="31">
        <f t="shared" si="0"/>
        <v>24185230</v>
      </c>
      <c r="C9" s="32">
        <f>C10+C11</f>
        <v>0</v>
      </c>
      <c r="D9" s="33">
        <f>D10+D11</f>
        <v>0</v>
      </c>
      <c r="E9" s="33">
        <f>E10+E11</f>
        <v>10977990</v>
      </c>
      <c r="F9" s="34">
        <f>F10+F11</f>
        <v>13207240</v>
      </c>
      <c r="G9" s="13">
        <f>SUM(H9:K9)</f>
        <v>4.6979999999999995</v>
      </c>
      <c r="H9" s="10"/>
      <c r="I9" s="11"/>
      <c r="J9" s="68">
        <v>4.4489999999999998</v>
      </c>
      <c r="K9" s="36">
        <v>0.249</v>
      </c>
    </row>
    <row r="10" spans="1:11" x14ac:dyDescent="0.25">
      <c r="A10" s="70" t="s">
        <v>10</v>
      </c>
      <c r="B10" s="18">
        <f t="shared" si="0"/>
        <v>12046086</v>
      </c>
      <c r="C10" s="37">
        <v>0</v>
      </c>
      <c r="D10" s="19">
        <v>0</v>
      </c>
      <c r="E10" s="56">
        <v>9454935</v>
      </c>
      <c r="F10" s="57">
        <v>2591151</v>
      </c>
      <c r="G10" s="40"/>
      <c r="H10" s="21"/>
      <c r="I10" s="22"/>
      <c r="J10" s="22"/>
      <c r="K10" s="24"/>
    </row>
    <row r="11" spans="1:11" ht="15.75" thickBot="1" x14ac:dyDescent="0.3">
      <c r="A11" s="70" t="s">
        <v>11</v>
      </c>
      <c r="B11" s="25">
        <f t="shared" si="0"/>
        <v>12139144</v>
      </c>
      <c r="C11" s="26">
        <v>0</v>
      </c>
      <c r="D11" s="27">
        <v>0</v>
      </c>
      <c r="E11" s="56">
        <v>1523055</v>
      </c>
      <c r="F11" s="57">
        <v>10616089</v>
      </c>
      <c r="G11" s="41"/>
      <c r="H11" s="28"/>
      <c r="I11" s="29"/>
      <c r="J11" s="29"/>
      <c r="K11" s="30"/>
    </row>
    <row r="12" spans="1:11" x14ac:dyDescent="0.25">
      <c r="A12" s="71" t="s">
        <v>13</v>
      </c>
      <c r="B12" s="9">
        <f t="shared" si="0"/>
        <v>21788</v>
      </c>
      <c r="C12" s="10"/>
      <c r="D12" s="11"/>
      <c r="E12" s="33">
        <f>E13+E14</f>
        <v>0</v>
      </c>
      <c r="F12" s="34">
        <f>F13+F14</f>
        <v>21788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70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70" t="s">
        <v>11</v>
      </c>
      <c r="B14" s="25">
        <f t="shared" si="0"/>
        <v>21788</v>
      </c>
      <c r="C14" s="26">
        <v>0</v>
      </c>
      <c r="D14" s="45">
        <v>0</v>
      </c>
      <c r="E14" s="45">
        <v>0</v>
      </c>
      <c r="F14" s="58">
        <v>21788</v>
      </c>
      <c r="G14" s="41"/>
      <c r="H14" s="28"/>
      <c r="I14" s="29"/>
      <c r="J14" s="29"/>
      <c r="K14" s="30"/>
    </row>
    <row r="15" spans="1:11" x14ac:dyDescent="0.25">
      <c r="A15" s="71" t="s">
        <v>14</v>
      </c>
      <c r="B15" s="31">
        <f t="shared" si="0"/>
        <v>97341</v>
      </c>
      <c r="C15" s="32">
        <f>C16+C17</f>
        <v>0</v>
      </c>
      <c r="D15" s="33">
        <f>D16+D17</f>
        <v>0</v>
      </c>
      <c r="E15" s="33">
        <f>E16+E17</f>
        <v>31392</v>
      </c>
      <c r="F15" s="34">
        <f>F16+F17</f>
        <v>65949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70" t="s">
        <v>10</v>
      </c>
      <c r="B16" s="47">
        <f t="shared" si="0"/>
        <v>97341</v>
      </c>
      <c r="C16" s="48">
        <v>0</v>
      </c>
      <c r="D16" s="19">
        <v>0</v>
      </c>
      <c r="E16" s="56">
        <v>31392</v>
      </c>
      <c r="F16" s="57">
        <v>65949</v>
      </c>
      <c r="G16" s="40"/>
      <c r="H16" s="21"/>
      <c r="I16" s="22"/>
      <c r="J16" s="22"/>
      <c r="K16" s="24"/>
    </row>
    <row r="17" spans="1:11" ht="15.75" thickBot="1" x14ac:dyDescent="0.3">
      <c r="A17" s="70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71" t="s">
        <v>15</v>
      </c>
      <c r="B18" s="31">
        <f t="shared" si="0"/>
        <v>370748</v>
      </c>
      <c r="C18" s="32">
        <f>C19+C20</f>
        <v>0</v>
      </c>
      <c r="D18" s="33">
        <f>D19+D20</f>
        <v>0</v>
      </c>
      <c r="E18" s="33">
        <f>E19+E20</f>
        <v>50720</v>
      </c>
      <c r="F18" s="34">
        <f>F19+F20</f>
        <v>320028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70" t="s">
        <v>10</v>
      </c>
      <c r="B19" s="47">
        <f t="shared" si="0"/>
        <v>259528</v>
      </c>
      <c r="C19" s="48">
        <v>0</v>
      </c>
      <c r="D19" s="38">
        <v>0</v>
      </c>
      <c r="E19" s="56">
        <v>31940</v>
      </c>
      <c r="F19" s="57">
        <v>227588</v>
      </c>
      <c r="G19" s="40"/>
      <c r="H19" s="21"/>
      <c r="I19" s="22"/>
      <c r="J19" s="22"/>
      <c r="K19" s="24"/>
    </row>
    <row r="20" spans="1:11" ht="15.75" thickBot="1" x14ac:dyDescent="0.3">
      <c r="A20" s="70" t="s">
        <v>11</v>
      </c>
      <c r="B20" s="49">
        <f t="shared" si="0"/>
        <v>111220</v>
      </c>
      <c r="C20" s="50">
        <v>0</v>
      </c>
      <c r="D20" s="27">
        <v>0</v>
      </c>
      <c r="E20" s="56">
        <v>18780</v>
      </c>
      <c r="F20" s="58">
        <v>92440</v>
      </c>
      <c r="G20" s="41"/>
      <c r="H20" s="28"/>
      <c r="I20" s="29"/>
      <c r="J20" s="29"/>
      <c r="K20" s="30"/>
    </row>
    <row r="21" spans="1:11" x14ac:dyDescent="0.25">
      <c r="A21" s="71" t="s">
        <v>16</v>
      </c>
      <c r="B21" s="9">
        <f t="shared" si="0"/>
        <v>394010</v>
      </c>
      <c r="C21" s="51"/>
      <c r="D21" s="33"/>
      <c r="E21" s="33">
        <f>E22+E23</f>
        <v>394010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70" t="s">
        <v>10</v>
      </c>
      <c r="B22" s="18">
        <f t="shared" si="0"/>
        <v>394010</v>
      </c>
      <c r="C22" s="37">
        <v>0</v>
      </c>
      <c r="D22" s="19">
        <v>0</v>
      </c>
      <c r="E22" s="56">
        <v>394010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70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9" t="s">
        <v>17</v>
      </c>
      <c r="B24" s="9">
        <f t="shared" si="0"/>
        <v>631397</v>
      </c>
      <c r="C24" s="53"/>
      <c r="D24" s="35"/>
      <c r="E24" s="33">
        <f>E25+E26</f>
        <v>631397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4" t="s">
        <v>10</v>
      </c>
      <c r="B25" s="18">
        <f t="shared" si="0"/>
        <v>631397</v>
      </c>
      <c r="C25" s="37">
        <v>0</v>
      </c>
      <c r="D25" s="19">
        <v>0</v>
      </c>
      <c r="E25" s="56">
        <v>631397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4"/>
    </row>
    <row r="29" spans="1:11" x14ac:dyDescent="0.25">
      <c r="B29" s="64"/>
    </row>
    <row r="30" spans="1:11" x14ac:dyDescent="0.25">
      <c r="B30" s="64"/>
    </row>
    <row r="31" spans="1:11" x14ac:dyDescent="0.25">
      <c r="B31" s="64"/>
    </row>
    <row r="32" spans="1:11" x14ac:dyDescent="0.25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B29" sqref="B29:I36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201471334</v>
      </c>
      <c r="C6" s="10">
        <f>C7+C8</f>
        <v>7145278</v>
      </c>
      <c r="D6" s="11">
        <f>D7+D8</f>
        <v>591631</v>
      </c>
      <c r="E6" s="11">
        <f>E7+E8</f>
        <v>80368664</v>
      </c>
      <c r="F6" s="12">
        <f>F7+F8</f>
        <v>113365761</v>
      </c>
      <c r="G6" s="13">
        <f>SUM(H6:K6)</f>
        <v>21.388126999999997</v>
      </c>
      <c r="H6" s="14">
        <v>0.45</v>
      </c>
      <c r="I6" s="15"/>
      <c r="J6" s="16">
        <f>16.394246+26/1000</f>
        <v>16.420245999999999</v>
      </c>
      <c r="K6" s="65">
        <f>4.513881+0.004</f>
        <v>4.5178809999999991</v>
      </c>
    </row>
    <row r="7" spans="1:11" x14ac:dyDescent="0.25">
      <c r="A7" s="17" t="s">
        <v>10</v>
      </c>
      <c r="B7" s="18">
        <f t="shared" si="0"/>
        <v>108022924</v>
      </c>
      <c r="C7" s="59">
        <f>7103560+41718</f>
        <v>7145278</v>
      </c>
      <c r="D7" s="60">
        <v>591631</v>
      </c>
      <c r="E7" s="60">
        <f>69640869+817279</f>
        <v>70458148</v>
      </c>
      <c r="F7" s="66">
        <f>29563099+264768</f>
        <v>29827867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93448410</v>
      </c>
      <c r="C8" s="61">
        <v>0</v>
      </c>
      <c r="D8" s="62">
        <v>0</v>
      </c>
      <c r="E8" s="63">
        <v>9910516</v>
      </c>
      <c r="F8" s="67">
        <f>81934817+1603077</f>
        <v>83537894</v>
      </c>
      <c r="G8" s="20"/>
      <c r="H8" s="28"/>
      <c r="I8" s="29"/>
      <c r="J8" s="29"/>
      <c r="K8" s="30"/>
    </row>
    <row r="9" spans="1:11" x14ac:dyDescent="0.25">
      <c r="A9" s="71" t="s">
        <v>12</v>
      </c>
      <c r="B9" s="31">
        <f t="shared" si="0"/>
        <v>21871206</v>
      </c>
      <c r="C9" s="32">
        <f>C10+C11</f>
        <v>0</v>
      </c>
      <c r="D9" s="33">
        <f>D10+D11</f>
        <v>0</v>
      </c>
      <c r="E9" s="33">
        <f>E10+E11</f>
        <v>9852496</v>
      </c>
      <c r="F9" s="34">
        <f>F10+F11</f>
        <v>12018710</v>
      </c>
      <c r="G9" s="13">
        <f>SUM(H9:K9)</f>
        <v>4.4444590000000002</v>
      </c>
      <c r="H9" s="10"/>
      <c r="I9" s="11"/>
      <c r="J9" s="68">
        <v>4.2404590000000004</v>
      </c>
      <c r="K9" s="36">
        <v>0.20399999999999999</v>
      </c>
    </row>
    <row r="10" spans="1:11" x14ac:dyDescent="0.25">
      <c r="A10" s="70" t="s">
        <v>10</v>
      </c>
      <c r="B10" s="18">
        <f t="shared" si="0"/>
        <v>10809955</v>
      </c>
      <c r="C10" s="37">
        <v>0</v>
      </c>
      <c r="D10" s="19">
        <v>0</v>
      </c>
      <c r="E10" s="56">
        <v>8403567</v>
      </c>
      <c r="F10" s="57">
        <v>2406388</v>
      </c>
      <c r="G10" s="40"/>
      <c r="H10" s="21"/>
      <c r="I10" s="22"/>
      <c r="J10" s="22"/>
      <c r="K10" s="24"/>
    </row>
    <row r="11" spans="1:11" ht="15.75" thickBot="1" x14ac:dyDescent="0.3">
      <c r="A11" s="70" t="s">
        <v>11</v>
      </c>
      <c r="B11" s="25">
        <f t="shared" si="0"/>
        <v>11061251</v>
      </c>
      <c r="C11" s="26">
        <v>0</v>
      </c>
      <c r="D11" s="27">
        <v>0</v>
      </c>
      <c r="E11" s="56">
        <v>1448929</v>
      </c>
      <c r="F11" s="57">
        <v>9612322</v>
      </c>
      <c r="G11" s="41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22561</v>
      </c>
      <c r="C12" s="10"/>
      <c r="D12" s="11"/>
      <c r="E12" s="33">
        <f>E13+E14</f>
        <v>0</v>
      </c>
      <c r="F12" s="34">
        <f>F13+F14</f>
        <v>22561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17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25">
        <f t="shared" si="0"/>
        <v>22561</v>
      </c>
      <c r="C14" s="26">
        <v>0</v>
      </c>
      <c r="D14" s="45">
        <v>0</v>
      </c>
      <c r="E14" s="45">
        <v>0</v>
      </c>
      <c r="F14" s="58">
        <v>22561</v>
      </c>
      <c r="G14" s="41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96068</v>
      </c>
      <c r="C15" s="32">
        <f>C16+C17</f>
        <v>0</v>
      </c>
      <c r="D15" s="33">
        <f>D16+D17</f>
        <v>0</v>
      </c>
      <c r="E15" s="33">
        <f>E16+E17</f>
        <v>30352</v>
      </c>
      <c r="F15" s="34">
        <f>F16+F17</f>
        <v>65716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7">
        <f t="shared" si="0"/>
        <v>96068</v>
      </c>
      <c r="C16" s="48">
        <v>0</v>
      </c>
      <c r="D16" s="19">
        <v>0</v>
      </c>
      <c r="E16" s="56">
        <v>30352</v>
      </c>
      <c r="F16" s="57">
        <v>65716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314523</v>
      </c>
      <c r="C18" s="32">
        <f>C19+C20</f>
        <v>0</v>
      </c>
      <c r="D18" s="33">
        <f>D19+D20</f>
        <v>0</v>
      </c>
      <c r="E18" s="33">
        <f>E19+E20</f>
        <v>23677</v>
      </c>
      <c r="F18" s="34">
        <f>F19+F20</f>
        <v>290846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7">
        <f t="shared" si="0"/>
        <v>207020</v>
      </c>
      <c r="C19" s="48">
        <v>0</v>
      </c>
      <c r="D19" s="38">
        <v>0</v>
      </c>
      <c r="E19" s="56">
        <v>23677</v>
      </c>
      <c r="F19" s="57">
        <v>183343</v>
      </c>
      <c r="G19" s="40"/>
      <c r="H19" s="21"/>
      <c r="I19" s="22"/>
      <c r="J19" s="22"/>
      <c r="K19" s="24"/>
    </row>
    <row r="20" spans="1:11" ht="15.75" thickBot="1" x14ac:dyDescent="0.3">
      <c r="A20" s="17" t="s">
        <v>11</v>
      </c>
      <c r="B20" s="49">
        <f t="shared" si="0"/>
        <v>107503</v>
      </c>
      <c r="C20" s="50">
        <v>0</v>
      </c>
      <c r="D20" s="27">
        <v>0</v>
      </c>
      <c r="E20" s="56">
        <v>0</v>
      </c>
      <c r="F20" s="58">
        <v>107503</v>
      </c>
      <c r="G20" s="41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331182</v>
      </c>
      <c r="C21" s="51"/>
      <c r="D21" s="33"/>
      <c r="E21" s="33">
        <f>E22+E23</f>
        <v>331182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331182</v>
      </c>
      <c r="C22" s="37">
        <v>0</v>
      </c>
      <c r="D22" s="19">
        <v>0</v>
      </c>
      <c r="E22" s="56">
        <v>331182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52" t="s">
        <v>17</v>
      </c>
      <c r="B24" s="9">
        <f t="shared" si="0"/>
        <v>504167</v>
      </c>
      <c r="C24" s="53"/>
      <c r="D24" s="35"/>
      <c r="E24" s="33">
        <f>E25+E26</f>
        <v>504167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4" t="s">
        <v>10</v>
      </c>
      <c r="B25" s="18">
        <f t="shared" si="0"/>
        <v>504167</v>
      </c>
      <c r="C25" s="37">
        <v>0</v>
      </c>
      <c r="D25" s="19">
        <v>0</v>
      </c>
      <c r="E25" s="56">
        <v>504167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4"/>
    </row>
    <row r="29" spans="1:11" x14ac:dyDescent="0.25">
      <c r="B29" s="64"/>
      <c r="G29" s="72"/>
    </row>
    <row r="30" spans="1:11" x14ac:dyDescent="0.25">
      <c r="B30" s="64"/>
      <c r="H30" s="72"/>
    </row>
    <row r="31" spans="1:11" x14ac:dyDescent="0.25">
      <c r="B31" s="64"/>
    </row>
    <row r="32" spans="1:11" x14ac:dyDescent="0.25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J29" sqref="J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182094750</v>
      </c>
      <c r="C6" s="10">
        <f>C7+C8</f>
        <v>6850456</v>
      </c>
      <c r="D6" s="11">
        <f>D7+D8</f>
        <v>545401</v>
      </c>
      <c r="E6" s="11">
        <f>E7+E8</f>
        <v>71440988</v>
      </c>
      <c r="F6" s="12">
        <f>F7+F8</f>
        <v>103257905</v>
      </c>
      <c r="G6" s="13">
        <f>SUM(H6:K6)</f>
        <v>19.202160999999997</v>
      </c>
      <c r="H6" s="14">
        <f>0.439</f>
        <v>0.439</v>
      </c>
      <c r="I6" s="15"/>
      <c r="J6" s="16">
        <f>14.738461+24/1000</f>
        <v>14.762460999999998</v>
      </c>
      <c r="K6" s="65">
        <v>4.0007000000000001</v>
      </c>
    </row>
    <row r="7" spans="1:11" x14ac:dyDescent="0.25">
      <c r="A7" s="17" t="s">
        <v>10</v>
      </c>
      <c r="B7" s="18">
        <f t="shared" si="0"/>
        <v>94728529</v>
      </c>
      <c r="C7" s="73">
        <f>6814215+36241</f>
        <v>6850456</v>
      </c>
      <c r="D7" s="73">
        <v>545401</v>
      </c>
      <c r="E7" s="73">
        <f>61018100+504617</f>
        <v>61522717</v>
      </c>
      <c r="F7" s="73">
        <f>25560221+249734</f>
        <v>25809955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87366221</v>
      </c>
      <c r="C8" s="73">
        <v>0</v>
      </c>
      <c r="D8" s="73">
        <v>0</v>
      </c>
      <c r="E8" s="73">
        <v>9918271</v>
      </c>
      <c r="F8" s="73">
        <f>75943418+1504532</f>
        <v>77447950</v>
      </c>
      <c r="G8" s="20"/>
      <c r="H8" s="28"/>
      <c r="I8" s="29"/>
      <c r="J8" s="29"/>
      <c r="K8" s="30"/>
    </row>
    <row r="9" spans="1:11" x14ac:dyDescent="0.25">
      <c r="A9" s="71" t="s">
        <v>12</v>
      </c>
      <c r="B9" s="31">
        <f t="shared" si="0"/>
        <v>20611980</v>
      </c>
      <c r="C9" s="32">
        <f>C10+C11</f>
        <v>0</v>
      </c>
      <c r="D9" s="33">
        <f>D10+D11</f>
        <v>0</v>
      </c>
      <c r="E9" s="33">
        <f>E10+E11</f>
        <v>8955945</v>
      </c>
      <c r="F9" s="34">
        <f>F10+F11</f>
        <v>11656035</v>
      </c>
      <c r="G9" s="13">
        <f>SUM(H9:K9)</f>
        <v>4.1297120000000005</v>
      </c>
      <c r="H9" s="10"/>
      <c r="I9" s="11"/>
      <c r="J9" s="68">
        <v>3.9357120000000001</v>
      </c>
      <c r="K9" s="36">
        <v>0.19400000000000001</v>
      </c>
    </row>
    <row r="10" spans="1:11" x14ac:dyDescent="0.25">
      <c r="A10" s="70" t="s">
        <v>10</v>
      </c>
      <c r="B10" s="18">
        <f t="shared" si="0"/>
        <v>9816165</v>
      </c>
      <c r="C10" s="73">
        <v>0</v>
      </c>
      <c r="D10" s="73">
        <v>0</v>
      </c>
      <c r="E10" s="73">
        <v>7818857</v>
      </c>
      <c r="F10" s="73">
        <v>1997308</v>
      </c>
      <c r="G10" s="40"/>
      <c r="H10" s="21"/>
      <c r="I10" s="22"/>
      <c r="J10" s="22"/>
      <c r="K10" s="24"/>
    </row>
    <row r="11" spans="1:11" ht="15.75" thickBot="1" x14ac:dyDescent="0.3">
      <c r="A11" s="70" t="s">
        <v>11</v>
      </c>
      <c r="B11" s="25">
        <f t="shared" si="0"/>
        <v>10795815</v>
      </c>
      <c r="C11" s="73">
        <v>0</v>
      </c>
      <c r="D11" s="73">
        <v>0</v>
      </c>
      <c r="E11" s="73">
        <v>1137088</v>
      </c>
      <c r="F11" s="73">
        <v>9658727</v>
      </c>
      <c r="G11" s="41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567383</v>
      </c>
      <c r="C12" s="10"/>
      <c r="D12" s="11"/>
      <c r="E12" s="33">
        <f>E13+E14</f>
        <v>550114</v>
      </c>
      <c r="F12" s="34">
        <f>F13+F14</f>
        <v>17269</v>
      </c>
      <c r="G12" s="13">
        <f>SUM(H12:K12)</f>
        <v>0.83899999999999997</v>
      </c>
      <c r="H12" s="10"/>
      <c r="I12" s="11"/>
      <c r="J12" s="35">
        <v>0.83899999999999997</v>
      </c>
      <c r="K12" s="36"/>
    </row>
    <row r="13" spans="1:11" x14ac:dyDescent="0.25">
      <c r="A13" s="17" t="s">
        <v>10</v>
      </c>
      <c r="B13" s="18">
        <f t="shared" si="0"/>
        <v>550114</v>
      </c>
      <c r="C13" s="73">
        <v>0</v>
      </c>
      <c r="D13" s="73">
        <v>0</v>
      </c>
      <c r="E13" s="73">
        <v>550114</v>
      </c>
      <c r="F13" s="73">
        <v>0</v>
      </c>
      <c r="G13" s="40"/>
      <c r="H13" s="21"/>
      <c r="I13" s="22"/>
      <c r="J13" s="74"/>
      <c r="K13" s="24"/>
    </row>
    <row r="14" spans="1:11" ht="15.75" thickBot="1" x14ac:dyDescent="0.3">
      <c r="A14" s="17" t="s">
        <v>11</v>
      </c>
      <c r="B14" s="25">
        <f t="shared" si="0"/>
        <v>17269</v>
      </c>
      <c r="C14" s="73">
        <v>0</v>
      </c>
      <c r="D14" s="73">
        <v>0</v>
      </c>
      <c r="E14" s="73">
        <v>0</v>
      </c>
      <c r="F14" s="73">
        <v>17269</v>
      </c>
      <c r="G14" s="41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103306</v>
      </c>
      <c r="C15" s="32">
        <f>C16+C17</f>
        <v>0</v>
      </c>
      <c r="D15" s="33">
        <f>D16+D17</f>
        <v>0</v>
      </c>
      <c r="E15" s="33">
        <f>E16+E17</f>
        <v>33575</v>
      </c>
      <c r="F15" s="34">
        <f>F16+F17</f>
        <v>69731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7">
        <f t="shared" si="0"/>
        <v>103306</v>
      </c>
      <c r="C16" s="73">
        <v>0</v>
      </c>
      <c r="D16" s="73">
        <v>0</v>
      </c>
      <c r="E16" s="73">
        <v>33575</v>
      </c>
      <c r="F16" s="73">
        <v>69731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9">
        <f t="shared" si="0"/>
        <v>0</v>
      </c>
      <c r="C17" s="73">
        <v>0</v>
      </c>
      <c r="D17" s="73">
        <v>0</v>
      </c>
      <c r="E17" s="73">
        <v>0</v>
      </c>
      <c r="F17" s="73">
        <v>0</v>
      </c>
      <c r="G17" s="41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255276</v>
      </c>
      <c r="C18" s="32">
        <f>C19+C20</f>
        <v>0</v>
      </c>
      <c r="D18" s="33">
        <f>D19+D20</f>
        <v>0</v>
      </c>
      <c r="E18" s="33">
        <f>E19+E20</f>
        <v>42938</v>
      </c>
      <c r="F18" s="34">
        <f>F19+F20</f>
        <v>212338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7">
        <f t="shared" si="0"/>
        <v>169793</v>
      </c>
      <c r="C19" s="73">
        <v>0</v>
      </c>
      <c r="D19" s="73">
        <v>0</v>
      </c>
      <c r="E19" s="73">
        <v>42938</v>
      </c>
      <c r="F19" s="73">
        <v>126855</v>
      </c>
      <c r="G19" s="40"/>
      <c r="H19" s="21"/>
      <c r="I19" s="22"/>
      <c r="J19" s="22"/>
      <c r="K19" s="24"/>
    </row>
    <row r="20" spans="1:11" ht="15.75" thickBot="1" x14ac:dyDescent="0.3">
      <c r="A20" s="17" t="s">
        <v>11</v>
      </c>
      <c r="B20" s="49">
        <f t="shared" si="0"/>
        <v>85483</v>
      </c>
      <c r="C20" s="73">
        <v>0</v>
      </c>
      <c r="D20" s="73">
        <v>0</v>
      </c>
      <c r="E20" s="73">
        <v>0</v>
      </c>
      <c r="F20" s="73">
        <v>85483</v>
      </c>
      <c r="G20" s="41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287740</v>
      </c>
      <c r="C21" s="51"/>
      <c r="D21" s="33"/>
      <c r="E21" s="33">
        <f>E22+E23</f>
        <v>287740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287740</v>
      </c>
      <c r="C22" s="73">
        <v>0</v>
      </c>
      <c r="D22" s="73">
        <v>0</v>
      </c>
      <c r="E22" s="73">
        <v>287740</v>
      </c>
      <c r="F22" s="73">
        <v>0</v>
      </c>
      <c r="G22" s="40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73">
        <v>0</v>
      </c>
      <c r="D23" s="73">
        <v>0</v>
      </c>
      <c r="E23" s="73">
        <v>0</v>
      </c>
      <c r="F23" s="73">
        <v>0</v>
      </c>
      <c r="G23" s="41"/>
      <c r="H23" s="28"/>
      <c r="I23" s="29"/>
      <c r="J23" s="29"/>
      <c r="K23" s="30"/>
    </row>
    <row r="24" spans="1:11" x14ac:dyDescent="0.25">
      <c r="A24" s="52" t="s">
        <v>17</v>
      </c>
      <c r="B24" s="9">
        <f t="shared" si="0"/>
        <v>484280</v>
      </c>
      <c r="C24" s="53"/>
      <c r="D24" s="35"/>
      <c r="E24" s="33">
        <f>E25+E26</f>
        <v>484280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4" t="s">
        <v>10</v>
      </c>
      <c r="B25" s="18">
        <f t="shared" si="0"/>
        <v>484280</v>
      </c>
      <c r="C25" s="73">
        <v>0</v>
      </c>
      <c r="D25" s="73">
        <v>0</v>
      </c>
      <c r="E25" s="73">
        <v>484280</v>
      </c>
      <c r="F25" s="73">
        <v>0</v>
      </c>
      <c r="G25" s="40"/>
      <c r="H25" s="21"/>
      <c r="I25" s="22"/>
      <c r="J25" s="22"/>
      <c r="K25" s="24"/>
    </row>
    <row r="26" spans="1:11" ht="15.75" thickBot="1" x14ac:dyDescent="0.3">
      <c r="A26" s="55" t="s">
        <v>11</v>
      </c>
      <c r="B26" s="25">
        <f t="shared" si="0"/>
        <v>0</v>
      </c>
      <c r="C26" s="73">
        <v>0</v>
      </c>
      <c r="D26" s="73">
        <v>0</v>
      </c>
      <c r="E26" s="73">
        <v>0</v>
      </c>
      <c r="F26" s="73">
        <v>0</v>
      </c>
      <c r="G26" s="41"/>
      <c r="H26" s="28"/>
      <c r="I26" s="29"/>
      <c r="J26" s="29"/>
      <c r="K26" s="30"/>
    </row>
    <row r="28" spans="1:11" x14ac:dyDescent="0.25">
      <c r="B28" s="64"/>
    </row>
    <row r="29" spans="1:11" x14ac:dyDescent="0.25">
      <c r="B29" s="64"/>
      <c r="G29" s="72"/>
    </row>
    <row r="30" spans="1:11" x14ac:dyDescent="0.25">
      <c r="B30" s="64"/>
      <c r="H30" s="72"/>
    </row>
    <row r="31" spans="1:11" x14ac:dyDescent="0.25">
      <c r="B31" s="64"/>
    </row>
    <row r="32" spans="1:11" x14ac:dyDescent="0.25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O12" sqref="O12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166088854</v>
      </c>
      <c r="C6" s="10">
        <f>C7+C8</f>
        <v>6839438</v>
      </c>
      <c r="D6" s="11">
        <f>D7+D8</f>
        <v>507410</v>
      </c>
      <c r="E6" s="11">
        <f>E7+E8</f>
        <v>63152784</v>
      </c>
      <c r="F6" s="12">
        <f>F7+F8</f>
        <v>95589222</v>
      </c>
      <c r="G6" s="13">
        <f>SUM(H6:K6)</f>
        <v>19.394452000000001</v>
      </c>
      <c r="H6" s="14">
        <v>0.46400000000000002</v>
      </c>
      <c r="I6" s="15"/>
      <c r="J6" s="16">
        <f>14.971501+0.0018</f>
        <v>14.973300999999999</v>
      </c>
      <c r="K6" s="65">
        <f>3.953151+0.004</f>
        <v>3.9571510000000001</v>
      </c>
    </row>
    <row r="7" spans="1:11" x14ac:dyDescent="0.25">
      <c r="A7" s="17" t="s">
        <v>10</v>
      </c>
      <c r="B7" s="18">
        <f t="shared" si="0"/>
        <v>87333891</v>
      </c>
      <c r="C7" s="73">
        <v>6839438</v>
      </c>
      <c r="D7" s="73">
        <v>507410</v>
      </c>
      <c r="E7" s="73">
        <v>55340143</v>
      </c>
      <c r="F7" s="73">
        <v>24646900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78754963</v>
      </c>
      <c r="C8" s="73">
        <v>0</v>
      </c>
      <c r="D8" s="73">
        <v>0</v>
      </c>
      <c r="E8" s="73">
        <v>7812641</v>
      </c>
      <c r="F8" s="73">
        <v>70942322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18285461</v>
      </c>
      <c r="C9" s="32">
        <f>C10+C11</f>
        <v>0</v>
      </c>
      <c r="D9" s="33">
        <f>D10+D11</f>
        <v>0</v>
      </c>
      <c r="E9" s="33">
        <f>E10+E11</f>
        <v>7880356</v>
      </c>
      <c r="F9" s="34">
        <f>F10+F11</f>
        <v>10405105</v>
      </c>
      <c r="G9" s="13">
        <f>SUM(H9:K9)</f>
        <v>3.8625720000000001</v>
      </c>
      <c r="H9" s="10"/>
      <c r="I9" s="11"/>
      <c r="J9" s="68">
        <v>3.6815720000000001</v>
      </c>
      <c r="K9" s="36">
        <v>0.18099999999999999</v>
      </c>
    </row>
    <row r="10" spans="1:11" x14ac:dyDescent="0.25">
      <c r="A10" s="17" t="s">
        <v>10</v>
      </c>
      <c r="B10" s="18">
        <f t="shared" si="0"/>
        <v>8819287</v>
      </c>
      <c r="C10" s="73">
        <v>0</v>
      </c>
      <c r="D10" s="73">
        <v>0</v>
      </c>
      <c r="E10" s="73">
        <v>6962583</v>
      </c>
      <c r="F10" s="73">
        <v>1856704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9466174</v>
      </c>
      <c r="C11" s="73">
        <v>0</v>
      </c>
      <c r="D11" s="73">
        <v>0</v>
      </c>
      <c r="E11" s="73">
        <v>917773</v>
      </c>
      <c r="F11" s="73">
        <v>8548401</v>
      </c>
      <c r="G11" s="41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74859</v>
      </c>
      <c r="C12" s="10"/>
      <c r="D12" s="11"/>
      <c r="E12" s="33">
        <f>E13+E14</f>
        <v>58437</v>
      </c>
      <c r="F12" s="34">
        <f>F13+F14</f>
        <v>16422</v>
      </c>
      <c r="G12" s="13">
        <f>SUM(H12:K12)</f>
        <v>9.8000000000000004E-2</v>
      </c>
      <c r="H12" s="10"/>
      <c r="I12" s="11"/>
      <c r="J12" s="35">
        <v>9.8000000000000004E-2</v>
      </c>
      <c r="K12" s="36"/>
    </row>
    <row r="13" spans="1:11" x14ac:dyDescent="0.25">
      <c r="A13" s="17" t="s">
        <v>10</v>
      </c>
      <c r="B13" s="18">
        <f t="shared" si="0"/>
        <v>58437</v>
      </c>
      <c r="C13" s="73">
        <v>0</v>
      </c>
      <c r="D13" s="73">
        <v>0</v>
      </c>
      <c r="E13" s="73">
        <v>58437</v>
      </c>
      <c r="F13" s="73">
        <v>0</v>
      </c>
      <c r="G13" s="40"/>
      <c r="H13" s="21"/>
      <c r="I13" s="22"/>
      <c r="J13" s="74"/>
      <c r="K13" s="24"/>
    </row>
    <row r="14" spans="1:11" ht="15.75" thickBot="1" x14ac:dyDescent="0.3">
      <c r="A14" s="17" t="s">
        <v>11</v>
      </c>
      <c r="B14" s="25">
        <f t="shared" si="0"/>
        <v>16422</v>
      </c>
      <c r="C14" s="73">
        <v>0</v>
      </c>
      <c r="D14" s="73">
        <v>0</v>
      </c>
      <c r="E14" s="73">
        <v>0</v>
      </c>
      <c r="F14" s="73">
        <v>16422</v>
      </c>
      <c r="G14" s="41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105858</v>
      </c>
      <c r="C15" s="32">
        <f>C16+C17</f>
        <v>0</v>
      </c>
      <c r="D15" s="33">
        <f>D16+D17</f>
        <v>0</v>
      </c>
      <c r="E15" s="33">
        <f>E16+E17</f>
        <v>34593</v>
      </c>
      <c r="F15" s="34">
        <f>F16+F17</f>
        <v>71265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7">
        <f t="shared" si="0"/>
        <v>105858</v>
      </c>
      <c r="C16" s="73">
        <v>0</v>
      </c>
      <c r="D16" s="73">
        <v>0</v>
      </c>
      <c r="E16" s="73">
        <v>34593</v>
      </c>
      <c r="F16" s="73">
        <v>71265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9">
        <f t="shared" si="0"/>
        <v>0</v>
      </c>
      <c r="C17" s="73">
        <v>0</v>
      </c>
      <c r="D17" s="73">
        <v>0</v>
      </c>
      <c r="E17" s="73">
        <v>0</v>
      </c>
      <c r="F17" s="73">
        <v>0</v>
      </c>
      <c r="G17" s="41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304342</v>
      </c>
      <c r="C18" s="32">
        <f>C19+C20</f>
        <v>0</v>
      </c>
      <c r="D18" s="33">
        <f>D19+D20</f>
        <v>0</v>
      </c>
      <c r="E18" s="33">
        <f>E19+E20</f>
        <v>30746</v>
      </c>
      <c r="F18" s="34">
        <f>F19+F20</f>
        <v>273596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7">
        <f t="shared" si="0"/>
        <v>127995</v>
      </c>
      <c r="C19" s="73">
        <v>0</v>
      </c>
      <c r="D19" s="73">
        <v>0</v>
      </c>
      <c r="E19" s="73">
        <v>30746</v>
      </c>
      <c r="F19" s="73">
        <v>97249</v>
      </c>
      <c r="G19" s="40"/>
      <c r="H19" s="21"/>
      <c r="I19" s="22"/>
      <c r="J19" s="22"/>
      <c r="K19" s="24"/>
    </row>
    <row r="20" spans="1:11" ht="15.75" thickBot="1" x14ac:dyDescent="0.3">
      <c r="A20" s="17" t="s">
        <v>11</v>
      </c>
      <c r="B20" s="49">
        <f t="shared" si="0"/>
        <v>176347</v>
      </c>
      <c r="C20" s="73">
        <v>0</v>
      </c>
      <c r="D20" s="73">
        <v>0</v>
      </c>
      <c r="E20" s="73">
        <v>0</v>
      </c>
      <c r="F20" s="73">
        <v>176347</v>
      </c>
      <c r="G20" s="41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265019</v>
      </c>
      <c r="C21" s="51"/>
      <c r="D21" s="33"/>
      <c r="E21" s="33">
        <f>E22+E23</f>
        <v>265019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265019</v>
      </c>
      <c r="C22" s="73">
        <v>0</v>
      </c>
      <c r="D22" s="73">
        <v>0</v>
      </c>
      <c r="E22" s="73">
        <v>265019</v>
      </c>
      <c r="F22" s="73">
        <v>0</v>
      </c>
      <c r="G22" s="40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73">
        <v>0</v>
      </c>
      <c r="D23" s="73">
        <v>0</v>
      </c>
      <c r="E23" s="73">
        <v>0</v>
      </c>
      <c r="F23" s="73">
        <v>0</v>
      </c>
      <c r="G23" s="41"/>
      <c r="H23" s="28"/>
      <c r="I23" s="29"/>
      <c r="J23" s="29"/>
      <c r="K23" s="30"/>
    </row>
    <row r="24" spans="1:11" x14ac:dyDescent="0.25">
      <c r="A24" s="52" t="s">
        <v>17</v>
      </c>
      <c r="B24" s="9">
        <f t="shared" si="0"/>
        <v>429829</v>
      </c>
      <c r="C24" s="53"/>
      <c r="D24" s="35"/>
      <c r="E24" s="33">
        <f>E25+E26</f>
        <v>429829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4" t="s">
        <v>10</v>
      </c>
      <c r="B25" s="18">
        <f t="shared" si="0"/>
        <v>429829</v>
      </c>
      <c r="C25" s="73">
        <v>0</v>
      </c>
      <c r="D25" s="73">
        <v>0</v>
      </c>
      <c r="E25" s="73">
        <v>429829</v>
      </c>
      <c r="F25" s="73">
        <v>0</v>
      </c>
      <c r="G25" s="40"/>
      <c r="H25" s="21"/>
      <c r="I25" s="22"/>
      <c r="J25" s="22"/>
      <c r="K25" s="24"/>
    </row>
    <row r="26" spans="1:11" ht="15.75" thickBot="1" x14ac:dyDescent="0.3">
      <c r="A26" s="55" t="s">
        <v>11</v>
      </c>
      <c r="B26" s="25">
        <f t="shared" si="0"/>
        <v>0</v>
      </c>
      <c r="C26" s="73">
        <v>0</v>
      </c>
      <c r="D26" s="73">
        <v>0</v>
      </c>
      <c r="E26" s="73">
        <v>0</v>
      </c>
      <c r="F26" s="73">
        <v>0</v>
      </c>
      <c r="G26" s="41"/>
      <c r="H26" s="28"/>
      <c r="I26" s="29"/>
      <c r="J26" s="29"/>
      <c r="K26" s="30"/>
    </row>
    <row r="28" spans="1:11" x14ac:dyDescent="0.25">
      <c r="B28" s="64"/>
    </row>
    <row r="29" spans="1:11" x14ac:dyDescent="0.25">
      <c r="B29" s="64"/>
      <c r="G29" s="72"/>
    </row>
    <row r="30" spans="1:11" x14ac:dyDescent="0.25">
      <c r="B30" s="64"/>
      <c r="H30" s="72"/>
    </row>
    <row r="31" spans="1:11" x14ac:dyDescent="0.25">
      <c r="B31" s="64"/>
    </row>
    <row r="32" spans="1:11" x14ac:dyDescent="0.25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2021-07-16T08:07:48Z</dcterms:modified>
</cp:coreProperties>
</file>