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3\"/>
    </mc:Choice>
  </mc:AlternateContent>
  <bookViews>
    <workbookView xWindow="0" yWindow="0" windowWidth="28800" windowHeight="11700" activeTab="9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  <sheet name="июнь 2023" sheetId="6" r:id="rId6"/>
    <sheet name="июль 2023" sheetId="7" r:id="rId7"/>
    <sheet name="август 2023" sheetId="8" r:id="rId8"/>
    <sheet name="сентябрь 2023" sheetId="9" r:id="rId9"/>
    <sheet name="октябрь 2023" sheetId="10" r:id="rId10"/>
  </sheets>
  <definedNames>
    <definedName name="asda" localSheetId="7">#REF!</definedName>
    <definedName name="asda" localSheetId="3">#REF!</definedName>
    <definedName name="asda" localSheetId="6">#REF!</definedName>
    <definedName name="asda" localSheetId="5">#REF!</definedName>
    <definedName name="asda" localSheetId="4">#REF!</definedName>
    <definedName name="asda" localSheetId="2">#REF!</definedName>
    <definedName name="asda" localSheetId="9">#REF!</definedName>
    <definedName name="asda" localSheetId="8">#REF!</definedName>
    <definedName name="asda" localSheetId="1">#REF!</definedName>
    <definedName name="asda" localSheetId="0">#REF!</definedName>
    <definedName name="asda">#REF!</definedName>
    <definedName name="l" localSheetId="7">#REF!</definedName>
    <definedName name="l" localSheetId="3">#REF!</definedName>
    <definedName name="l" localSheetId="6">#REF!</definedName>
    <definedName name="l" localSheetId="5">#REF!</definedName>
    <definedName name="l" localSheetId="4">#REF!</definedName>
    <definedName name="l" localSheetId="2">#REF!</definedName>
    <definedName name="l" localSheetId="9">#REF!</definedName>
    <definedName name="l" localSheetId="8">#REF!</definedName>
    <definedName name="l" localSheetId="1">#REF!</definedName>
    <definedName name="l" localSheetId="0">#REF!</definedName>
    <definedName name="l">#REF!</definedName>
    <definedName name="_xlnm.Database" localSheetId="7">#REF!</definedName>
    <definedName name="_xlnm.Database" localSheetId="3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9">#REF!</definedName>
    <definedName name="_xlnm.Database" localSheetId="8">#REF!</definedName>
    <definedName name="_xlnm.Database" localSheetId="1">#REF!</definedName>
    <definedName name="_xlnm.Database" localSheetId="0">#REF!</definedName>
    <definedName name="_xlnm.Database">#REF!</definedName>
    <definedName name="рп" localSheetId="7">#REF!</definedName>
    <definedName name="рп" localSheetId="3">#REF!</definedName>
    <definedName name="рп" localSheetId="6">#REF!</definedName>
    <definedName name="рп" localSheetId="5">#REF!</definedName>
    <definedName name="рп" localSheetId="4">#REF!</definedName>
    <definedName name="рп" localSheetId="2">#REF!</definedName>
    <definedName name="рп" localSheetId="9">#REF!</definedName>
    <definedName name="рп" localSheetId="8">#REF!</definedName>
    <definedName name="рп" localSheetId="1">#REF!</definedName>
    <definedName name="рп" localSheetId="0">#REF!</definedName>
    <definedName name="рп">#REF!</definedName>
    <definedName name="сент" localSheetId="7">#REF!</definedName>
    <definedName name="сент" localSheetId="3">#REF!</definedName>
    <definedName name="сент" localSheetId="6">#REF!</definedName>
    <definedName name="сент" localSheetId="5">#REF!</definedName>
    <definedName name="сент" localSheetId="4">#REF!</definedName>
    <definedName name="сент" localSheetId="2">#REF!</definedName>
    <definedName name="сент" localSheetId="9">#REF!</definedName>
    <definedName name="сент" localSheetId="8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0" l="1"/>
  <c r="F7" i="10"/>
  <c r="E7" i="10"/>
  <c r="C7" i="10"/>
  <c r="G21" i="10" l="1"/>
  <c r="G18" i="10"/>
  <c r="G15" i="10"/>
  <c r="G9" i="10"/>
  <c r="B26" i="10"/>
  <c r="B25" i="10"/>
  <c r="G24" i="10"/>
  <c r="F24" i="10"/>
  <c r="E24" i="10"/>
  <c r="D24" i="10"/>
  <c r="C24" i="10"/>
  <c r="B23" i="10"/>
  <c r="B22" i="10"/>
  <c r="F21" i="10"/>
  <c r="E21" i="10"/>
  <c r="D21" i="10"/>
  <c r="C21" i="10"/>
  <c r="B20" i="10"/>
  <c r="B19" i="10"/>
  <c r="F18" i="10"/>
  <c r="E18" i="10"/>
  <c r="B17" i="10"/>
  <c r="B16" i="10"/>
  <c r="F15" i="10"/>
  <c r="E15" i="10"/>
  <c r="D15" i="10"/>
  <c r="C15" i="10"/>
  <c r="B14" i="10"/>
  <c r="B13" i="10"/>
  <c r="G12" i="10"/>
  <c r="F12" i="10"/>
  <c r="E12" i="10"/>
  <c r="D12" i="10"/>
  <c r="C12" i="10"/>
  <c r="B11" i="10"/>
  <c r="B10" i="10"/>
  <c r="F9" i="10"/>
  <c r="E9" i="10"/>
  <c r="D9" i="10"/>
  <c r="C9" i="10"/>
  <c r="B8" i="10"/>
  <c r="B7" i="10"/>
  <c r="F6" i="10"/>
  <c r="E6" i="10"/>
  <c r="D6" i="10"/>
  <c r="C6" i="10"/>
  <c r="B24" i="10" l="1"/>
  <c r="B18" i="10"/>
  <c r="B9" i="10"/>
  <c r="B21" i="10"/>
  <c r="G6" i="10"/>
  <c r="B15" i="10"/>
  <c r="B12" i="10"/>
  <c r="B6" i="10"/>
  <c r="F8" i="9"/>
  <c r="E22" i="9"/>
  <c r="C21" i="9" l="1"/>
  <c r="D21" i="9"/>
  <c r="E21" i="9"/>
  <c r="B21" i="9" s="1"/>
  <c r="F21" i="9"/>
  <c r="B26" i="9"/>
  <c r="B25" i="9"/>
  <c r="G24" i="9"/>
  <c r="F24" i="9"/>
  <c r="E24" i="9"/>
  <c r="D24" i="9"/>
  <c r="C24" i="9"/>
  <c r="B24" i="9" s="1"/>
  <c r="B23" i="9"/>
  <c r="B22" i="9"/>
  <c r="G21" i="9"/>
  <c r="B20" i="9"/>
  <c r="B19" i="9"/>
  <c r="G18" i="9"/>
  <c r="F18" i="9"/>
  <c r="B18" i="9" s="1"/>
  <c r="E18" i="9"/>
  <c r="B17" i="9"/>
  <c r="B16" i="9"/>
  <c r="G15" i="9"/>
  <c r="F15" i="9"/>
  <c r="E15" i="9"/>
  <c r="D15" i="9"/>
  <c r="C15" i="9"/>
  <c r="B14" i="9"/>
  <c r="B13" i="9"/>
  <c r="G12" i="9"/>
  <c r="F12" i="9"/>
  <c r="E12" i="9"/>
  <c r="D12" i="9"/>
  <c r="C12" i="9"/>
  <c r="B11" i="9"/>
  <c r="B10" i="9"/>
  <c r="G9" i="9"/>
  <c r="F9" i="9"/>
  <c r="E9" i="9"/>
  <c r="D9" i="9"/>
  <c r="C9" i="9"/>
  <c r="B8" i="9"/>
  <c r="B7" i="9"/>
  <c r="G6" i="9"/>
  <c r="F6" i="9"/>
  <c r="E6" i="9"/>
  <c r="D6" i="9"/>
  <c r="C6" i="9"/>
  <c r="B6" i="9" l="1"/>
  <c r="B15" i="9"/>
  <c r="B12" i="9"/>
  <c r="B9" i="9"/>
  <c r="K6" i="8"/>
  <c r="J6" i="8"/>
  <c r="F8" i="8"/>
  <c r="F7" i="8"/>
  <c r="E7" i="8"/>
  <c r="C7" i="8"/>
  <c r="G21" i="8" l="1"/>
  <c r="G18" i="8"/>
  <c r="G12" i="8"/>
  <c r="G6" i="8"/>
  <c r="B26" i="8"/>
  <c r="B25" i="8"/>
  <c r="G24" i="8"/>
  <c r="F24" i="8"/>
  <c r="B24" i="8" s="1"/>
  <c r="E24" i="8"/>
  <c r="D24" i="8"/>
  <c r="C24" i="8"/>
  <c r="B23" i="8"/>
  <c r="B22" i="8"/>
  <c r="F21" i="8"/>
  <c r="E21" i="8"/>
  <c r="D21" i="8"/>
  <c r="C21" i="8"/>
  <c r="B20" i="8"/>
  <c r="B19" i="8"/>
  <c r="F18" i="8"/>
  <c r="E18" i="8"/>
  <c r="B17" i="8"/>
  <c r="B16" i="8"/>
  <c r="F15" i="8"/>
  <c r="E15" i="8"/>
  <c r="D15" i="8"/>
  <c r="C15" i="8"/>
  <c r="B14" i="8"/>
  <c r="B13" i="8"/>
  <c r="F12" i="8"/>
  <c r="E12" i="8"/>
  <c r="D12" i="8"/>
  <c r="C12" i="8"/>
  <c r="B11" i="8"/>
  <c r="B10" i="8"/>
  <c r="F9" i="8"/>
  <c r="E9" i="8"/>
  <c r="D9" i="8"/>
  <c r="C9" i="8"/>
  <c r="B9" i="8" s="1"/>
  <c r="B8" i="8"/>
  <c r="B7" i="8"/>
  <c r="F6" i="8"/>
  <c r="E6" i="8"/>
  <c r="D6" i="8"/>
  <c r="C6" i="8"/>
  <c r="B21" i="8" l="1"/>
  <c r="B15" i="8"/>
  <c r="G15" i="8"/>
  <c r="G9" i="8"/>
  <c r="B18" i="8"/>
  <c r="B12" i="8"/>
  <c r="B6" i="8"/>
  <c r="G9" i="7"/>
  <c r="B26" i="7"/>
  <c r="B25" i="7"/>
  <c r="G24" i="7"/>
  <c r="F24" i="7"/>
  <c r="E24" i="7"/>
  <c r="D24" i="7"/>
  <c r="C24" i="7"/>
  <c r="B24" i="7" s="1"/>
  <c r="B23" i="7"/>
  <c r="B22" i="7"/>
  <c r="G21" i="7"/>
  <c r="F21" i="7"/>
  <c r="E21" i="7"/>
  <c r="D21" i="7"/>
  <c r="C21" i="7"/>
  <c r="B21" i="7"/>
  <c r="B20" i="7"/>
  <c r="B19" i="7"/>
  <c r="G18" i="7"/>
  <c r="F18" i="7"/>
  <c r="B18" i="7" s="1"/>
  <c r="E18" i="7"/>
  <c r="B17" i="7"/>
  <c r="B16" i="7"/>
  <c r="G15" i="7"/>
  <c r="F15" i="7"/>
  <c r="E15" i="7"/>
  <c r="D15" i="7"/>
  <c r="C15" i="7"/>
  <c r="B14" i="7"/>
  <c r="B13" i="7"/>
  <c r="G12" i="7"/>
  <c r="F12" i="7"/>
  <c r="E12" i="7"/>
  <c r="D12" i="7"/>
  <c r="C12" i="7"/>
  <c r="B11" i="7"/>
  <c r="B10" i="7"/>
  <c r="F9" i="7"/>
  <c r="E9" i="7"/>
  <c r="D9" i="7"/>
  <c r="C9" i="7"/>
  <c r="B8" i="7"/>
  <c r="B7" i="7"/>
  <c r="F6" i="7"/>
  <c r="E6" i="7"/>
  <c r="D6" i="7"/>
  <c r="C6" i="7"/>
  <c r="B15" i="7" l="1"/>
  <c r="B6" i="7"/>
  <c r="G6" i="7"/>
  <c r="B9" i="7"/>
  <c r="B12" i="7"/>
  <c r="G21" i="6"/>
  <c r="G18" i="6"/>
  <c r="G15" i="6"/>
  <c r="G9" i="6"/>
  <c r="B26" i="6"/>
  <c r="B25" i="6"/>
  <c r="G24" i="6"/>
  <c r="F24" i="6"/>
  <c r="E24" i="6"/>
  <c r="D24" i="6"/>
  <c r="C24" i="6"/>
  <c r="B23" i="6"/>
  <c r="B22" i="6"/>
  <c r="F21" i="6"/>
  <c r="E21" i="6"/>
  <c r="D21" i="6"/>
  <c r="C21" i="6"/>
  <c r="B20" i="6"/>
  <c r="B19" i="6"/>
  <c r="F18" i="6"/>
  <c r="E18" i="6"/>
  <c r="B17" i="6"/>
  <c r="B16" i="6"/>
  <c r="F15" i="6"/>
  <c r="E15" i="6"/>
  <c r="D15" i="6"/>
  <c r="C15" i="6"/>
  <c r="B15" i="6" s="1"/>
  <c r="B14" i="6"/>
  <c r="B13" i="6"/>
  <c r="G12" i="6"/>
  <c r="F12" i="6"/>
  <c r="E12" i="6"/>
  <c r="D12" i="6"/>
  <c r="C12" i="6"/>
  <c r="B12" i="6" s="1"/>
  <c r="B11" i="6"/>
  <c r="B10" i="6"/>
  <c r="F9" i="6"/>
  <c r="E9" i="6"/>
  <c r="D9" i="6"/>
  <c r="C9" i="6"/>
  <c r="B9" i="6" s="1"/>
  <c r="B8" i="6"/>
  <c r="B7" i="6"/>
  <c r="F6" i="6"/>
  <c r="E6" i="6"/>
  <c r="D6" i="6"/>
  <c r="C6" i="6"/>
  <c r="B18" i="6" l="1"/>
  <c r="B24" i="6"/>
  <c r="B6" i="6"/>
  <c r="G6" i="6"/>
  <c r="B21" i="6"/>
  <c r="B26" i="5"/>
  <c r="B25" i="5"/>
  <c r="G24" i="5"/>
  <c r="F24" i="5"/>
  <c r="E24" i="5"/>
  <c r="D24" i="5"/>
  <c r="C24" i="5"/>
  <c r="B23" i="5"/>
  <c r="B22" i="5"/>
  <c r="G21" i="5"/>
  <c r="F21" i="5"/>
  <c r="E21" i="5"/>
  <c r="D21" i="5"/>
  <c r="C21" i="5"/>
  <c r="B20" i="5"/>
  <c r="B19" i="5"/>
  <c r="G18" i="5"/>
  <c r="F18" i="5"/>
  <c r="E18" i="5"/>
  <c r="B17" i="5"/>
  <c r="B16" i="5"/>
  <c r="G15" i="5"/>
  <c r="F15" i="5"/>
  <c r="E15" i="5"/>
  <c r="D15" i="5"/>
  <c r="C15" i="5"/>
  <c r="B14" i="5"/>
  <c r="B13" i="5"/>
  <c r="G12" i="5"/>
  <c r="F12" i="5"/>
  <c r="E12" i="5"/>
  <c r="D12" i="5"/>
  <c r="C12" i="5"/>
  <c r="B11" i="5"/>
  <c r="B10" i="5"/>
  <c r="G9" i="5"/>
  <c r="F9" i="5"/>
  <c r="E9" i="5"/>
  <c r="D9" i="5"/>
  <c r="C9" i="5"/>
  <c r="B8" i="5"/>
  <c r="B7" i="5"/>
  <c r="G6" i="5"/>
  <c r="F6" i="5"/>
  <c r="E6" i="5"/>
  <c r="D6" i="5"/>
  <c r="C6" i="5"/>
  <c r="B21" i="5" l="1"/>
  <c r="B9" i="5"/>
  <c r="B18" i="5"/>
  <c r="B6" i="5"/>
  <c r="B24" i="5"/>
  <c r="B15" i="5"/>
  <c r="B12" i="5"/>
  <c r="E22" i="4"/>
  <c r="G18" i="4" l="1"/>
  <c r="G15" i="4"/>
  <c r="G12" i="4"/>
  <c r="B26" i="4"/>
  <c r="B25" i="4"/>
  <c r="G24" i="4"/>
  <c r="F24" i="4"/>
  <c r="E24" i="4"/>
  <c r="D24" i="4"/>
  <c r="C24" i="4"/>
  <c r="B23" i="4"/>
  <c r="B22" i="4"/>
  <c r="G21" i="4"/>
  <c r="F21" i="4"/>
  <c r="E21" i="4"/>
  <c r="D21" i="4"/>
  <c r="C21" i="4"/>
  <c r="B20" i="4"/>
  <c r="B19" i="4"/>
  <c r="F18" i="4"/>
  <c r="E18" i="4"/>
  <c r="B17" i="4"/>
  <c r="B16" i="4"/>
  <c r="F15" i="4"/>
  <c r="E15" i="4"/>
  <c r="D15" i="4"/>
  <c r="C15" i="4"/>
  <c r="B14" i="4"/>
  <c r="B13" i="4"/>
  <c r="F12" i="4"/>
  <c r="E12" i="4"/>
  <c r="D12" i="4"/>
  <c r="C12" i="4"/>
  <c r="B11" i="4"/>
  <c r="B10" i="4"/>
  <c r="G9" i="4"/>
  <c r="F9" i="4"/>
  <c r="E9" i="4"/>
  <c r="D9" i="4"/>
  <c r="C9" i="4"/>
  <c r="B8" i="4"/>
  <c r="B7" i="4"/>
  <c r="F6" i="4"/>
  <c r="E6" i="4"/>
  <c r="D6" i="4"/>
  <c r="C6" i="4"/>
  <c r="B21" i="4" l="1"/>
  <c r="B6" i="4"/>
  <c r="B24" i="4"/>
  <c r="G6" i="4"/>
  <c r="B18" i="4"/>
  <c r="B15" i="4"/>
  <c r="B12" i="4"/>
  <c r="B9" i="4"/>
  <c r="K6" i="3"/>
  <c r="J6" i="3"/>
  <c r="C7" i="3"/>
  <c r="F24" i="3"/>
  <c r="E24" i="3"/>
  <c r="D24" i="3"/>
  <c r="C24" i="3"/>
  <c r="F8" i="3"/>
  <c r="F7" i="3"/>
  <c r="E7" i="3"/>
  <c r="B24" i="3" l="1"/>
  <c r="G21" i="3"/>
  <c r="G18" i="3"/>
  <c r="G15" i="3"/>
  <c r="G12" i="3"/>
  <c r="B26" i="3"/>
  <c r="B25" i="3"/>
  <c r="G24" i="3"/>
  <c r="B23" i="3"/>
  <c r="B22" i="3"/>
  <c r="F21" i="3"/>
  <c r="E21" i="3"/>
  <c r="D21" i="3"/>
  <c r="C21" i="3"/>
  <c r="B20" i="3"/>
  <c r="B19" i="3"/>
  <c r="F18" i="3"/>
  <c r="E18" i="3"/>
  <c r="B17" i="3"/>
  <c r="B16" i="3"/>
  <c r="F15" i="3"/>
  <c r="E15" i="3"/>
  <c r="D15" i="3"/>
  <c r="C15" i="3"/>
  <c r="B14" i="3"/>
  <c r="B13" i="3"/>
  <c r="F12" i="3"/>
  <c r="E12" i="3"/>
  <c r="D12" i="3"/>
  <c r="C12" i="3"/>
  <c r="B11" i="3"/>
  <c r="B10" i="3"/>
  <c r="F9" i="3"/>
  <c r="E9" i="3"/>
  <c r="D9" i="3"/>
  <c r="C9" i="3"/>
  <c r="B8" i="3"/>
  <c r="B7" i="3"/>
  <c r="F6" i="3"/>
  <c r="E6" i="3"/>
  <c r="D6" i="3"/>
  <c r="C6" i="3"/>
  <c r="B6" i="3" l="1"/>
  <c r="B18" i="3"/>
  <c r="B15" i="3"/>
  <c r="G9" i="3"/>
  <c r="G6" i="3"/>
  <c r="B21" i="3"/>
  <c r="B12" i="3"/>
  <c r="B9" i="3"/>
  <c r="F18" i="2"/>
  <c r="E18" i="2"/>
  <c r="F21" i="2"/>
  <c r="E21" i="2"/>
  <c r="D21" i="2"/>
  <c r="C21" i="2"/>
  <c r="F15" i="2"/>
  <c r="E15" i="2"/>
  <c r="D15" i="2"/>
  <c r="C15" i="2"/>
  <c r="F12" i="2"/>
  <c r="E12" i="2"/>
  <c r="D12" i="2"/>
  <c r="C12" i="2"/>
  <c r="F9" i="2"/>
  <c r="E9" i="2"/>
  <c r="D9" i="2"/>
  <c r="C9" i="2"/>
  <c r="G21" i="2" l="1"/>
  <c r="G15" i="2"/>
  <c r="G12" i="2"/>
  <c r="G9" i="2"/>
  <c r="B26" i="2"/>
  <c r="B25" i="2"/>
  <c r="G24" i="2"/>
  <c r="B24" i="2"/>
  <c r="B23" i="2"/>
  <c r="B22" i="2"/>
  <c r="B21" i="2"/>
  <c r="B20" i="2"/>
  <c r="B19" i="2"/>
  <c r="G18" i="2"/>
  <c r="B18" i="2"/>
  <c r="B17" i="2"/>
  <c r="B16" i="2"/>
  <c r="B15" i="2"/>
  <c r="B14" i="2"/>
  <c r="B13" i="2"/>
  <c r="B12" i="2"/>
  <c r="B11" i="2"/>
  <c r="B10" i="2"/>
  <c r="B9" i="2"/>
  <c r="B8" i="2"/>
  <c r="B7" i="2"/>
  <c r="F6" i="2"/>
  <c r="E6" i="2"/>
  <c r="D6" i="2"/>
  <c r="C6" i="2"/>
  <c r="B6" i="2" l="1"/>
  <c r="G6" i="2"/>
  <c r="B26" i="1"/>
  <c r="B25" i="1"/>
  <c r="G24" i="1"/>
  <c r="F24" i="1"/>
  <c r="E24" i="1"/>
  <c r="B23" i="1"/>
  <c r="B22" i="1"/>
  <c r="G21" i="1"/>
  <c r="F21" i="1"/>
  <c r="E21" i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1" i="1"/>
  <c r="B10" i="1"/>
  <c r="F9" i="1"/>
  <c r="E9" i="1"/>
  <c r="D9" i="1"/>
  <c r="C9" i="1"/>
  <c r="B8" i="1"/>
  <c r="B7" i="1"/>
  <c r="F6" i="1"/>
  <c r="E6" i="1"/>
  <c r="D6" i="1"/>
  <c r="C6" i="1"/>
  <c r="B24" i="1" l="1"/>
  <c r="B12" i="1"/>
  <c r="B21" i="1"/>
  <c r="B9" i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<sst xmlns="http://schemas.openxmlformats.org/spreadsheetml/2006/main" count="355" uniqueCount="30">
  <si>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</si>
  <si>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</si>
  <si>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</si>
  <si>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</si>
  <si>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</si>
  <si>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</si>
  <si>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</si>
  <si>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</si>
  <si>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</si>
  <si>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</si>
  <si>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</si>
  <si>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</si>
  <si>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</si>
  <si>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</si>
  <si>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</si>
  <si>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</si>
  <si>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</si>
  <si>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</si>
  <si>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2023 года</t>
  </si>
  <si>
    <t>ООО "Энергоинвест"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</si>
  <si>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</si>
  <si>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май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</si>
  <si>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июнь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</si>
  <si>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</si>
  <si>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август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</si>
  <si>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сентябрь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</si>
  <si>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октябрь 2023 года</t>
  </si>
  <si>
    <t>АО "Ленинградская областная управляющая электросетевая компания"</t>
  </si>
  <si>
    <t>ООО "Подпорожские электрические сети"</t>
  </si>
  <si>
    <t>АО"ОБОРОНЭНЕРГО"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</si>
</sst>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  <numFmt numFmtId="169" formatCode="#,##0.0000_ ;[Red]\-#,##0.00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82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6" fontId="4" fillId="0" borderId="17" xfId="0" applyNumberFormat="1" applyFont="1" applyBorder="1"/>
    <xf numFmtId="165" fontId="0" fillId="0" borderId="0" xfId="0" applyNumberFormat="1"/>
    <xf numFmtId="1" fontId="3" fillId="0" borderId="15" xfId="1" applyNumberFormat="1" applyFont="1" applyFill="1" applyBorder="1"/>
    <xf numFmtId="1" fontId="3" fillId="0" borderId="16" xfId="1" applyNumberFormat="1" applyFont="1" applyFill="1" applyBorder="1"/>
    <xf numFmtId="0" fontId="5" fillId="2" borderId="30" xfId="1" applyFont="1" applyFill="1" applyBorder="1" applyAlignment="1">
      <alignment horizontal="right"/>
    </xf>
    <xf numFmtId="169" fontId="0" fillId="0" borderId="0" xfId="0" applyNumberFormat="1"/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18" sqref="A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27</v>
      </c>
      <c r="B6" s="9">
        <f t="shared" ref="B6:B26" si="0">C6+D6+E6+F6</f>
        <v>247907758</v>
      </c>
      <c r="C6" s="10">
        <f>C7+C8</f>
        <v>2551919</v>
      </c>
      <c r="D6" s="11">
        <f>D7+D8</f>
        <v>196907</v>
      </c>
      <c r="E6" s="11">
        <f>E7+E8</f>
        <v>105834248</v>
      </c>
      <c r="F6" s="12">
        <f>F7+F8</f>
        <v>139324684</v>
      </c>
      <c r="G6" s="13">
        <f>SUM(H6:K6)</f>
        <v>28.636545000000002</v>
      </c>
      <c r="H6" s="14">
        <v>0.24399999999999999</v>
      </c>
      <c r="I6" s="15"/>
      <c r="J6" s="16">
        <v>23.381806000000001</v>
      </c>
      <c r="K6" s="69">
        <v>5.0107390000000001</v>
      </c>
    </row>
    <row r="7" spans="1:11" x14ac:dyDescent="0.25">
      <c r="A7" s="17" t="s">
        <v>9</v>
      </c>
      <c r="B7" s="18">
        <f t="shared" si="0"/>
        <v>128020504</v>
      </c>
      <c r="C7" s="57">
        <v>2551919</v>
      </c>
      <c r="D7" s="58">
        <v>196907</v>
      </c>
      <c r="E7" s="58">
        <v>91921406</v>
      </c>
      <c r="F7" s="63">
        <v>33350272</v>
      </c>
      <c r="G7" s="20"/>
      <c r="H7" s="21"/>
      <c r="I7" s="22"/>
      <c r="J7" s="23"/>
      <c r="K7" s="24"/>
    </row>
    <row r="8" spans="1:11" ht="15.75" thickBot="1" x14ac:dyDescent="0.3">
      <c r="A8" s="17" t="s">
        <v>10</v>
      </c>
      <c r="B8" s="25">
        <f t="shared" si="0"/>
        <v>119887254</v>
      </c>
      <c r="C8" s="59">
        <v>0</v>
      </c>
      <c r="D8" s="60">
        <v>0</v>
      </c>
      <c r="E8" s="61">
        <v>13912842</v>
      </c>
      <c r="F8" s="64">
        <v>105974412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27152105</v>
      </c>
      <c r="C9" s="32">
        <f>C10+C11</f>
        <v>0</v>
      </c>
      <c r="D9" s="33">
        <f>D10+D11</f>
        <v>0</v>
      </c>
      <c r="E9" s="33">
        <f>E10+E11</f>
        <v>12112678</v>
      </c>
      <c r="F9" s="34">
        <f>F10+F11</f>
        <v>15039427</v>
      </c>
      <c r="G9" s="13">
        <f>SUM(H9:K9)</f>
        <v>4.1905979999999996</v>
      </c>
      <c r="H9" s="10"/>
      <c r="I9" s="11"/>
      <c r="J9" s="65">
        <v>3.995209</v>
      </c>
      <c r="K9" s="36">
        <v>0.19538900000000001</v>
      </c>
    </row>
    <row r="10" spans="1:11" x14ac:dyDescent="0.25">
      <c r="A10" s="67" t="s">
        <v>9</v>
      </c>
      <c r="B10" s="18">
        <f t="shared" si="0"/>
        <v>12720296</v>
      </c>
      <c r="C10" s="37">
        <v>0</v>
      </c>
      <c r="D10" s="19">
        <v>0</v>
      </c>
      <c r="E10" s="54">
        <v>10178832</v>
      </c>
      <c r="F10" s="55">
        <v>2541464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14431809</v>
      </c>
      <c r="C11" s="26">
        <v>0</v>
      </c>
      <c r="D11" s="27">
        <v>0</v>
      </c>
      <c r="E11" s="54">
        <v>1933846</v>
      </c>
      <c r="F11" s="55">
        <v>12497963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171339</v>
      </c>
      <c r="C12" s="10"/>
      <c r="D12" s="11"/>
      <c r="E12" s="33">
        <f>E13+E14</f>
        <v>143683</v>
      </c>
      <c r="F12" s="34">
        <f>F13+F14</f>
        <v>27656</v>
      </c>
      <c r="G12" s="13">
        <f>SUM(H12:K12)</f>
        <v>0.19700000000000001</v>
      </c>
      <c r="H12" s="10"/>
      <c r="I12" s="11"/>
      <c r="J12" s="35">
        <v>0.19700000000000001</v>
      </c>
      <c r="K12" s="36"/>
    </row>
    <row r="13" spans="1:11" x14ac:dyDescent="0.25">
      <c r="A13" s="67" t="s">
        <v>9</v>
      </c>
      <c r="B13" s="18">
        <f t="shared" si="0"/>
        <v>143683</v>
      </c>
      <c r="C13" s="37">
        <v>0</v>
      </c>
      <c r="D13" s="42">
        <v>0</v>
      </c>
      <c r="E13" s="38">
        <v>143683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27656</v>
      </c>
      <c r="C14" s="26">
        <v>0</v>
      </c>
      <c r="D14" s="44">
        <v>0</v>
      </c>
      <c r="E14" s="44">
        <v>0</v>
      </c>
      <c r="F14" s="56">
        <v>27656</v>
      </c>
      <c r="G14" s="41"/>
      <c r="H14" s="28"/>
      <c r="I14" s="29"/>
      <c r="J14" s="29"/>
      <c r="K14" s="30"/>
    </row>
    <row r="15" spans="1:11" x14ac:dyDescent="0.25">
      <c r="A15" s="68" t="s">
        <v>13</v>
      </c>
      <c r="B15" s="31">
        <f t="shared" si="0"/>
        <v>99349</v>
      </c>
      <c r="C15" s="32">
        <f>C16+C17</f>
        <v>0</v>
      </c>
      <c r="D15" s="33">
        <f>D16+D17</f>
        <v>0</v>
      </c>
      <c r="E15" s="33">
        <f>E16+E17</f>
        <v>73832</v>
      </c>
      <c r="F15" s="34">
        <f>F16+F17</f>
        <v>25517</v>
      </c>
      <c r="G15" s="13">
        <f>SUM(H15:K15)</f>
        <v>0.152</v>
      </c>
      <c r="H15" s="10"/>
      <c r="I15" s="11"/>
      <c r="J15" s="35">
        <v>0.112</v>
      </c>
      <c r="K15" s="36">
        <v>0.04</v>
      </c>
    </row>
    <row r="16" spans="1:11" x14ac:dyDescent="0.25">
      <c r="A16" s="67" t="s">
        <v>9</v>
      </c>
      <c r="B16" s="46">
        <f t="shared" si="0"/>
        <v>99349</v>
      </c>
      <c r="C16" s="47">
        <v>0</v>
      </c>
      <c r="D16" s="19">
        <v>0</v>
      </c>
      <c r="E16" s="54">
        <v>73832</v>
      </c>
      <c r="F16" s="55">
        <v>25517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428066</v>
      </c>
      <c r="C18" s="32">
        <f>C19+C20</f>
        <v>0</v>
      </c>
      <c r="D18" s="33">
        <f>D19+D20</f>
        <v>0</v>
      </c>
      <c r="E18" s="33">
        <f>E19+E20</f>
        <v>40386</v>
      </c>
      <c r="F18" s="34">
        <f>F19+F20</f>
        <v>387680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270497</v>
      </c>
      <c r="C19" s="47">
        <v>0</v>
      </c>
      <c r="D19" s="38">
        <v>0</v>
      </c>
      <c r="E19" s="54">
        <v>40386</v>
      </c>
      <c r="F19" s="55">
        <v>230111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157569</v>
      </c>
      <c r="C20" s="49">
        <v>0</v>
      </c>
      <c r="D20" s="27">
        <v>0</v>
      </c>
      <c r="E20" s="54">
        <v>0</v>
      </c>
      <c r="F20" s="56">
        <v>157569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411678</v>
      </c>
      <c r="C21" s="50"/>
      <c r="D21" s="33"/>
      <c r="E21" s="33">
        <f>E22+E23</f>
        <v>411678</v>
      </c>
      <c r="F21" s="34">
        <f>F22+F23</f>
        <v>0</v>
      </c>
      <c r="G21" s="13">
        <f>SUM(H21:K21)</f>
        <v>1.9E-2</v>
      </c>
      <c r="H21" s="10"/>
      <c r="I21" s="11"/>
      <c r="J21" s="35">
        <v>1.9E-2</v>
      </c>
      <c r="K21" s="36"/>
    </row>
    <row r="22" spans="1:11" x14ac:dyDescent="0.25">
      <c r="A22" s="67" t="s">
        <v>9</v>
      </c>
      <c r="B22" s="18">
        <f t="shared" si="0"/>
        <v>411678</v>
      </c>
      <c r="C22" s="37">
        <v>0</v>
      </c>
      <c r="D22" s="19">
        <v>0</v>
      </c>
      <c r="E22" s="54">
        <v>411678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5">
        <v>0</v>
      </c>
      <c r="G23" s="41"/>
      <c r="H23" s="28"/>
      <c r="I23" s="29"/>
      <c r="J23" s="29"/>
      <c r="K23" s="30"/>
    </row>
    <row r="24" spans="1:11" x14ac:dyDescent="0.25">
      <c r="A24" s="66" t="s">
        <v>15</v>
      </c>
      <c r="B24" s="9">
        <f t="shared" si="0"/>
        <v>0</v>
      </c>
      <c r="C24" s="51"/>
      <c r="D24" s="35"/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A32" sqref="A32"/>
    </sheetView>
  </sheetViews>
  <sheetFormatPr defaultRowHeight="15" x14ac:dyDescent="0.25"/>
  <cols>
    <col min="1" max="1" width="64.28515625" customWidth="1"/>
    <col min="2" max="2" width="16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201916976</v>
      </c>
      <c r="C6" s="10">
        <f>C7+C8</f>
        <v>2314999</v>
      </c>
      <c r="D6" s="11">
        <f>D7+D8</f>
        <v>618403</v>
      </c>
      <c r="E6" s="11">
        <f>E7+E8</f>
        <v>88766958</v>
      </c>
      <c r="F6" s="12">
        <f>F7+F8</f>
        <v>110216616</v>
      </c>
      <c r="G6" s="13">
        <f>SUM(H6:K6)</f>
        <v>25.886944</v>
      </c>
      <c r="H6" s="14">
        <v>2.7E-2</v>
      </c>
      <c r="I6" s="15"/>
      <c r="J6" s="16">
        <v>21.217745999999998</v>
      </c>
      <c r="K6" s="69">
        <v>4.6421979999999996</v>
      </c>
    </row>
    <row r="7" spans="1:11" x14ac:dyDescent="0.25">
      <c r="A7" s="67" t="s">
        <v>9</v>
      </c>
      <c r="B7" s="18">
        <f t="shared" si="0"/>
        <v>110299365</v>
      </c>
      <c r="C7" s="57">
        <f>2271268+43731</f>
        <v>2314999</v>
      </c>
      <c r="D7" s="58">
        <v>618403</v>
      </c>
      <c r="E7" s="58">
        <f>78334075+1042903</f>
        <v>79376978</v>
      </c>
      <c r="F7" s="63">
        <f>27521852+467133</f>
        <v>27988985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91617611</v>
      </c>
      <c r="C8" s="59">
        <v>0</v>
      </c>
      <c r="D8" s="60">
        <v>0</v>
      </c>
      <c r="E8" s="61">
        <v>9389980</v>
      </c>
      <c r="F8" s="64">
        <f>80029373+2198258</f>
        <v>82227631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20786406</v>
      </c>
      <c r="C9" s="32">
        <f>C10+C11</f>
        <v>0</v>
      </c>
      <c r="D9" s="33">
        <f>D10+D11</f>
        <v>0</v>
      </c>
      <c r="E9" s="33">
        <f>E10+E11</f>
        <v>9597328</v>
      </c>
      <c r="F9" s="34">
        <f>F10+F11</f>
        <v>11189078</v>
      </c>
      <c r="G9" s="13">
        <f>SUM(H9:K9)</f>
        <v>4.3421880000000002</v>
      </c>
      <c r="H9" s="10"/>
      <c r="I9" s="11"/>
      <c r="J9" s="65">
        <v>4.1384610000000004</v>
      </c>
      <c r="K9" s="36">
        <v>0.20372699999999999</v>
      </c>
    </row>
    <row r="10" spans="1:11" x14ac:dyDescent="0.25">
      <c r="A10" s="67" t="s">
        <v>9</v>
      </c>
      <c r="B10" s="18">
        <f t="shared" si="0"/>
        <v>10483351</v>
      </c>
      <c r="C10" s="37">
        <v>0</v>
      </c>
      <c r="D10" s="19">
        <v>0</v>
      </c>
      <c r="E10" s="54">
        <v>8340550</v>
      </c>
      <c r="F10" s="55">
        <v>2142801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10303055</v>
      </c>
      <c r="C11" s="26">
        <v>0</v>
      </c>
      <c r="D11" s="27">
        <v>0</v>
      </c>
      <c r="E11" s="54">
        <v>1256778</v>
      </c>
      <c r="F11" s="55">
        <v>9046277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117555</v>
      </c>
      <c r="C12" s="10">
        <f>C13+C14</f>
        <v>0</v>
      </c>
      <c r="D12" s="11">
        <f>D13+D14</f>
        <v>0</v>
      </c>
      <c r="E12" s="33">
        <f>E13+E14</f>
        <v>88237</v>
      </c>
      <c r="F12" s="34">
        <f>F13+F14</f>
        <v>29318</v>
      </c>
      <c r="G12" s="13">
        <f>SUM(H12:K12)</f>
        <v>0.13</v>
      </c>
      <c r="H12" s="10"/>
      <c r="I12" s="11"/>
      <c r="J12" s="35">
        <v>0.13</v>
      </c>
      <c r="K12" s="36"/>
    </row>
    <row r="13" spans="1:11" x14ac:dyDescent="0.25">
      <c r="A13" s="67" t="s">
        <v>9</v>
      </c>
      <c r="B13" s="18">
        <f t="shared" si="0"/>
        <v>88237</v>
      </c>
      <c r="C13" s="37">
        <v>0</v>
      </c>
      <c r="D13" s="42">
        <v>0</v>
      </c>
      <c r="E13" s="38">
        <v>88237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29318</v>
      </c>
      <c r="C14" s="26">
        <v>0</v>
      </c>
      <c r="D14" s="44">
        <v>0</v>
      </c>
      <c r="E14" s="44">
        <v>0</v>
      </c>
      <c r="F14" s="56">
        <v>29318</v>
      </c>
      <c r="G14" s="41"/>
      <c r="H14" s="28"/>
      <c r="I14" s="29"/>
      <c r="J14" s="29"/>
      <c r="K14" s="30"/>
    </row>
    <row r="15" spans="1:11" x14ac:dyDescent="0.25">
      <c r="A15" s="68" t="s">
        <v>28</v>
      </c>
      <c r="B15" s="31">
        <f t="shared" si="0"/>
        <v>98945</v>
      </c>
      <c r="C15" s="32">
        <f>C16+C17</f>
        <v>0</v>
      </c>
      <c r="D15" s="33">
        <f>D16+D17</f>
        <v>0</v>
      </c>
      <c r="E15" s="33">
        <f>E16+E17</f>
        <v>27588</v>
      </c>
      <c r="F15" s="34">
        <f>F16+F17</f>
        <v>71357</v>
      </c>
      <c r="G15" s="13">
        <f>SUM(H15:K15)</f>
        <v>0.151</v>
      </c>
      <c r="H15" s="10"/>
      <c r="I15" s="11"/>
      <c r="J15" s="35">
        <v>4.2000000000000003E-2</v>
      </c>
      <c r="K15" s="36">
        <v>0.109</v>
      </c>
    </row>
    <row r="16" spans="1:11" x14ac:dyDescent="0.25">
      <c r="A16" s="67" t="s">
        <v>9</v>
      </c>
      <c r="B16" s="46">
        <f t="shared" si="0"/>
        <v>98945</v>
      </c>
      <c r="C16" s="47">
        <v>0</v>
      </c>
      <c r="D16" s="19">
        <v>0</v>
      </c>
      <c r="E16" s="54">
        <v>27588</v>
      </c>
      <c r="F16" s="55">
        <v>71357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270634</v>
      </c>
      <c r="C18" s="32">
        <v>0</v>
      </c>
      <c r="D18" s="33">
        <v>0</v>
      </c>
      <c r="E18" s="33">
        <f>E19+E20</f>
        <v>4130</v>
      </c>
      <c r="F18" s="34">
        <f>F19+F20</f>
        <v>266504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127486</v>
      </c>
      <c r="C19" s="47">
        <v>0</v>
      </c>
      <c r="D19" s="38">
        <v>0</v>
      </c>
      <c r="E19" s="54">
        <v>4130</v>
      </c>
      <c r="F19" s="55">
        <v>123356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143148</v>
      </c>
      <c r="C20" s="49">
        <v>0</v>
      </c>
      <c r="D20" s="27">
        <v>0</v>
      </c>
      <c r="E20" s="54">
        <v>0</v>
      </c>
      <c r="F20" s="56">
        <v>143148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340535</v>
      </c>
      <c r="C21" s="50">
        <f>C22+C23</f>
        <v>0</v>
      </c>
      <c r="D21" s="33">
        <f>D22+D23</f>
        <v>0</v>
      </c>
      <c r="E21" s="33">
        <f>E22+E23</f>
        <v>304936</v>
      </c>
      <c r="F21" s="34">
        <f>F22+F23</f>
        <v>35599</v>
      </c>
      <c r="G21" s="13">
        <f>SUM(H21:K21)</f>
        <v>1.4E-2</v>
      </c>
      <c r="H21" s="10"/>
      <c r="I21" s="11"/>
      <c r="J21" s="35">
        <v>1.4E-2</v>
      </c>
      <c r="K21" s="36"/>
    </row>
    <row r="22" spans="1:11" x14ac:dyDescent="0.25">
      <c r="A22" s="67" t="s">
        <v>9</v>
      </c>
      <c r="B22" s="18">
        <f t="shared" si="0"/>
        <v>304936</v>
      </c>
      <c r="C22" s="37">
        <v>0</v>
      </c>
      <c r="D22" s="19">
        <v>0</v>
      </c>
      <c r="E22" s="54">
        <v>304936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35599</v>
      </c>
      <c r="C23" s="26">
        <v>0</v>
      </c>
      <c r="D23" s="27">
        <v>0</v>
      </c>
      <c r="E23" s="27">
        <v>0</v>
      </c>
      <c r="F23" s="45">
        <v>35599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18" sqref="A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27</v>
      </c>
      <c r="B6" s="9">
        <f t="shared" ref="B6:B26" si="0">C6+D6+E6+F6</f>
        <v>226549535</v>
      </c>
      <c r="C6" s="10">
        <f>C7+C8</f>
        <v>2343595</v>
      </c>
      <c r="D6" s="11">
        <f>D7+D8</f>
        <v>331970</v>
      </c>
      <c r="E6" s="11">
        <f>E7+E8</f>
        <v>98700209</v>
      </c>
      <c r="F6" s="12">
        <f>F7+F8</f>
        <v>125173761</v>
      </c>
      <c r="G6" s="13">
        <f>SUM(H6:K6)</f>
        <v>28.485778000000003</v>
      </c>
      <c r="H6" s="14">
        <v>7.3999999999999996E-2</v>
      </c>
      <c r="I6" s="15"/>
      <c r="J6" s="16">
        <v>23.394793</v>
      </c>
      <c r="K6" s="69">
        <v>5.016985</v>
      </c>
    </row>
    <row r="7" spans="1:11" x14ac:dyDescent="0.25">
      <c r="A7" s="17" t="s">
        <v>9</v>
      </c>
      <c r="B7" s="18">
        <f t="shared" si="0"/>
        <v>118761388</v>
      </c>
      <c r="C7" s="57">
        <v>2343595</v>
      </c>
      <c r="D7" s="58">
        <v>331970</v>
      </c>
      <c r="E7" s="58">
        <v>85998123</v>
      </c>
      <c r="F7" s="63">
        <v>30087700</v>
      </c>
      <c r="G7" s="20"/>
      <c r="H7" s="21"/>
      <c r="I7" s="22"/>
      <c r="J7" s="23"/>
      <c r="K7" s="24"/>
    </row>
    <row r="8" spans="1:11" ht="15.75" thickBot="1" x14ac:dyDescent="0.3">
      <c r="A8" s="17" t="s">
        <v>10</v>
      </c>
      <c r="B8" s="25">
        <f t="shared" si="0"/>
        <v>107788147</v>
      </c>
      <c r="C8" s="59">
        <v>0</v>
      </c>
      <c r="D8" s="60">
        <v>0</v>
      </c>
      <c r="E8" s="61">
        <v>12702086</v>
      </c>
      <c r="F8" s="64">
        <v>95086061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24534922.09</v>
      </c>
      <c r="C9" s="32">
        <f>C10+C11</f>
        <v>0</v>
      </c>
      <c r="D9" s="33">
        <f>D10+D11</f>
        <v>0</v>
      </c>
      <c r="E9" s="33">
        <f>E10+E11</f>
        <v>11506111.09</v>
      </c>
      <c r="F9" s="34">
        <f>F10+F11</f>
        <v>13028811</v>
      </c>
      <c r="G9" s="13">
        <f>SUM(H9:K9)</f>
        <v>4.2938849999999995</v>
      </c>
      <c r="H9" s="10"/>
      <c r="I9" s="11"/>
      <c r="J9" s="65">
        <v>4.0101469999999999</v>
      </c>
      <c r="K9" s="36">
        <v>0.28373799999999999</v>
      </c>
    </row>
    <row r="10" spans="1:11" x14ac:dyDescent="0.25">
      <c r="A10" s="67" t="s">
        <v>9</v>
      </c>
      <c r="B10" s="18">
        <f t="shared" si="0"/>
        <v>12012184</v>
      </c>
      <c r="C10" s="37">
        <v>0</v>
      </c>
      <c r="D10" s="19">
        <v>0</v>
      </c>
      <c r="E10" s="54">
        <v>9681943</v>
      </c>
      <c r="F10" s="55">
        <v>2330241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12522738.09</v>
      </c>
      <c r="C11" s="26">
        <v>0</v>
      </c>
      <c r="D11" s="27">
        <v>0</v>
      </c>
      <c r="E11" s="54">
        <v>1824168.09</v>
      </c>
      <c r="F11" s="55">
        <v>10698570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149661</v>
      </c>
      <c r="C12" s="10">
        <f>C13+C14</f>
        <v>0</v>
      </c>
      <c r="D12" s="11">
        <f>D13+D14</f>
        <v>0</v>
      </c>
      <c r="E12" s="33">
        <f>E13+E14</f>
        <v>119435</v>
      </c>
      <c r="F12" s="34">
        <f>F13+F14</f>
        <v>30226</v>
      </c>
      <c r="G12" s="13">
        <f>SUM(H12:K12)</f>
        <v>0.19400000000000001</v>
      </c>
      <c r="H12" s="10"/>
      <c r="I12" s="11"/>
      <c r="J12" s="35">
        <v>0.19400000000000001</v>
      </c>
      <c r="K12" s="36"/>
    </row>
    <row r="13" spans="1:11" x14ac:dyDescent="0.25">
      <c r="A13" s="67" t="s">
        <v>9</v>
      </c>
      <c r="B13" s="18">
        <f t="shared" si="0"/>
        <v>119435</v>
      </c>
      <c r="C13" s="37">
        <v>0</v>
      </c>
      <c r="D13" s="42">
        <v>0</v>
      </c>
      <c r="E13" s="38">
        <v>119435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30226</v>
      </c>
      <c r="C14" s="26">
        <v>0</v>
      </c>
      <c r="D14" s="44">
        <v>0</v>
      </c>
      <c r="E14" s="44">
        <v>0</v>
      </c>
      <c r="F14" s="56">
        <v>30226</v>
      </c>
      <c r="G14" s="41"/>
      <c r="H14" s="28"/>
      <c r="I14" s="29"/>
      <c r="J14" s="29"/>
      <c r="K14" s="30"/>
    </row>
    <row r="15" spans="1:11" x14ac:dyDescent="0.25">
      <c r="A15" s="68" t="s">
        <v>13</v>
      </c>
      <c r="B15" s="31">
        <f t="shared" si="0"/>
        <v>98694</v>
      </c>
      <c r="C15" s="32">
        <f>C16+C17</f>
        <v>0</v>
      </c>
      <c r="D15" s="33">
        <f>D16+D17</f>
        <v>0</v>
      </c>
      <c r="E15" s="33">
        <f>E16+E17</f>
        <v>32044</v>
      </c>
      <c r="F15" s="34">
        <f>F16+F17</f>
        <v>66650</v>
      </c>
      <c r="G15" s="13">
        <f>SUM(H15:K15)</f>
        <v>0.16600000000000001</v>
      </c>
      <c r="H15" s="10"/>
      <c r="I15" s="11"/>
      <c r="J15" s="35">
        <v>5.2999999999999999E-2</v>
      </c>
      <c r="K15" s="36">
        <v>0.113</v>
      </c>
    </row>
    <row r="16" spans="1:11" x14ac:dyDescent="0.25">
      <c r="A16" s="67" t="s">
        <v>9</v>
      </c>
      <c r="B16" s="46">
        <f t="shared" si="0"/>
        <v>98694</v>
      </c>
      <c r="C16" s="47">
        <v>0</v>
      </c>
      <c r="D16" s="19">
        <v>0</v>
      </c>
      <c r="E16" s="54">
        <v>32044</v>
      </c>
      <c r="F16" s="55">
        <v>66650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452348</v>
      </c>
      <c r="C18" s="32">
        <v>0</v>
      </c>
      <c r="D18" s="33">
        <v>0</v>
      </c>
      <c r="E18" s="33">
        <f>E19+E20</f>
        <v>8361</v>
      </c>
      <c r="F18" s="34">
        <f>F19+F20</f>
        <v>443987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234348</v>
      </c>
      <c r="C19" s="47">
        <v>0</v>
      </c>
      <c r="D19" s="38">
        <v>0</v>
      </c>
      <c r="E19" s="54">
        <v>8361</v>
      </c>
      <c r="F19" s="55">
        <v>225987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218000</v>
      </c>
      <c r="C20" s="49">
        <v>0</v>
      </c>
      <c r="D20" s="27">
        <v>0</v>
      </c>
      <c r="E20" s="54">
        <v>0</v>
      </c>
      <c r="F20" s="56">
        <v>218000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425242</v>
      </c>
      <c r="C21" s="50">
        <f>C22+C23</f>
        <v>0</v>
      </c>
      <c r="D21" s="33">
        <f>D22+D23</f>
        <v>0</v>
      </c>
      <c r="E21" s="33">
        <f>E22+E23</f>
        <v>386666</v>
      </c>
      <c r="F21" s="34">
        <f>F22+F23</f>
        <v>38576</v>
      </c>
      <c r="G21" s="13">
        <f>SUM(H21:K21)</f>
        <v>1.7000000000000001E-2</v>
      </c>
      <c r="H21" s="10"/>
      <c r="I21" s="11"/>
      <c r="J21" s="35">
        <v>1.7000000000000001E-2</v>
      </c>
      <c r="K21" s="36"/>
    </row>
    <row r="22" spans="1:11" x14ac:dyDescent="0.25">
      <c r="A22" s="67" t="s">
        <v>9</v>
      </c>
      <c r="B22" s="18">
        <f t="shared" si="0"/>
        <v>386666</v>
      </c>
      <c r="C22" s="37">
        <v>0</v>
      </c>
      <c r="D22" s="19">
        <v>0</v>
      </c>
      <c r="E22" s="54">
        <v>386666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38576</v>
      </c>
      <c r="C23" s="26">
        <v>0</v>
      </c>
      <c r="D23" s="27">
        <v>0</v>
      </c>
      <c r="E23" s="27">
        <v>0</v>
      </c>
      <c r="F23" s="45">
        <v>38576</v>
      </c>
      <c r="G23" s="41"/>
      <c r="H23" s="28"/>
      <c r="I23" s="29"/>
      <c r="J23" s="29"/>
      <c r="K23" s="30"/>
    </row>
    <row r="24" spans="1:11" x14ac:dyDescent="0.25">
      <c r="A24" s="66" t="s">
        <v>15</v>
      </c>
      <c r="B24" s="9">
        <f t="shared" si="0"/>
        <v>0</v>
      </c>
      <c r="C24" s="71">
        <v>0</v>
      </c>
      <c r="D24" s="72">
        <v>0</v>
      </c>
      <c r="E24" s="33">
        <v>0</v>
      </c>
      <c r="F24" s="34"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18" sqref="A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227802843</v>
      </c>
      <c r="C6" s="10">
        <f>C7+C8</f>
        <v>2489459</v>
      </c>
      <c r="D6" s="11">
        <f>D7+D8</f>
        <v>302265</v>
      </c>
      <c r="E6" s="11">
        <f>E7+E8</f>
        <v>100178260</v>
      </c>
      <c r="F6" s="12">
        <f>F7+F8</f>
        <v>124832859</v>
      </c>
      <c r="G6" s="13">
        <f>SUM(H6:K6)</f>
        <v>27.917313</v>
      </c>
      <c r="H6" s="14">
        <v>4.4999999999999998E-2</v>
      </c>
      <c r="I6" s="15"/>
      <c r="J6" s="16">
        <f>22.973776+0.019</f>
        <v>22.992775999999999</v>
      </c>
      <c r="K6" s="69">
        <f>4.791537+0.088</f>
        <v>4.879537</v>
      </c>
    </row>
    <row r="7" spans="1:11" x14ac:dyDescent="0.25">
      <c r="A7" s="67" t="s">
        <v>9</v>
      </c>
      <c r="B7" s="18">
        <f t="shared" si="0"/>
        <v>121198683</v>
      </c>
      <c r="C7" s="57">
        <f>2442990+46469</f>
        <v>2489459</v>
      </c>
      <c r="D7" s="58">
        <v>302265</v>
      </c>
      <c r="E7" s="58">
        <f>87207024+1340559</f>
        <v>88547583</v>
      </c>
      <c r="F7" s="63">
        <f>29381992+477384</f>
        <v>29859376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106604160</v>
      </c>
      <c r="C8" s="59">
        <v>0</v>
      </c>
      <c r="D8" s="60">
        <v>0</v>
      </c>
      <c r="E8" s="61">
        <v>11630677</v>
      </c>
      <c r="F8" s="64">
        <f>92864114+2109369</f>
        <v>94973483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25319662</v>
      </c>
      <c r="C9" s="32">
        <f>C10+C11</f>
        <v>0</v>
      </c>
      <c r="D9" s="33">
        <f>D10+D11</f>
        <v>0</v>
      </c>
      <c r="E9" s="33">
        <f>E10+E11</f>
        <v>11707531</v>
      </c>
      <c r="F9" s="34">
        <f>F10+F11</f>
        <v>13612131</v>
      </c>
      <c r="G9" s="13">
        <f>SUM(H9:K9)</f>
        <v>4.3700089999999996</v>
      </c>
      <c r="H9" s="10"/>
      <c r="I9" s="11"/>
      <c r="J9" s="65">
        <v>4.109216</v>
      </c>
      <c r="K9" s="36">
        <v>0.260793</v>
      </c>
    </row>
    <row r="10" spans="1:11" x14ac:dyDescent="0.25">
      <c r="A10" s="67" t="s">
        <v>9</v>
      </c>
      <c r="B10" s="18">
        <f t="shared" si="0"/>
        <v>12427251</v>
      </c>
      <c r="C10" s="37">
        <v>0</v>
      </c>
      <c r="D10" s="19">
        <v>0</v>
      </c>
      <c r="E10" s="54">
        <v>10216272</v>
      </c>
      <c r="F10" s="55">
        <v>2210979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12892411</v>
      </c>
      <c r="C11" s="26">
        <v>0</v>
      </c>
      <c r="D11" s="27">
        <v>0</v>
      </c>
      <c r="E11" s="54">
        <v>1491259</v>
      </c>
      <c r="F11" s="55">
        <v>11401152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162720</v>
      </c>
      <c r="C12" s="10">
        <f>C13+C14</f>
        <v>0</v>
      </c>
      <c r="D12" s="11">
        <f>D13+D14</f>
        <v>0</v>
      </c>
      <c r="E12" s="33">
        <f>E13+E14</f>
        <v>116004</v>
      </c>
      <c r="F12" s="34">
        <f>F13+F14</f>
        <v>46716</v>
      </c>
      <c r="G12" s="13">
        <f>SUM(H12:K12)</f>
        <v>0.182</v>
      </c>
      <c r="H12" s="10"/>
      <c r="I12" s="11"/>
      <c r="J12" s="35">
        <v>0.182</v>
      </c>
      <c r="K12" s="36"/>
    </row>
    <row r="13" spans="1:11" x14ac:dyDescent="0.25">
      <c r="A13" s="67" t="s">
        <v>9</v>
      </c>
      <c r="B13" s="18">
        <f t="shared" si="0"/>
        <v>116004</v>
      </c>
      <c r="C13" s="37">
        <v>0</v>
      </c>
      <c r="D13" s="42">
        <v>0</v>
      </c>
      <c r="E13" s="38">
        <v>116004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46716</v>
      </c>
      <c r="C14" s="26">
        <v>0</v>
      </c>
      <c r="D14" s="44">
        <v>0</v>
      </c>
      <c r="E14" s="44">
        <v>0</v>
      </c>
      <c r="F14" s="56">
        <v>46716</v>
      </c>
      <c r="G14" s="41"/>
      <c r="H14" s="28"/>
      <c r="I14" s="29"/>
      <c r="J14" s="29"/>
      <c r="K14" s="30"/>
    </row>
    <row r="15" spans="1:11" x14ac:dyDescent="0.25">
      <c r="A15" s="68" t="s">
        <v>13</v>
      </c>
      <c r="B15" s="31">
        <f t="shared" si="0"/>
        <v>89676</v>
      </c>
      <c r="C15" s="32">
        <f>C16+C17</f>
        <v>0</v>
      </c>
      <c r="D15" s="33">
        <f>D16+D17</f>
        <v>0</v>
      </c>
      <c r="E15" s="33">
        <f>E16+E17</f>
        <v>17860</v>
      </c>
      <c r="F15" s="34">
        <f>F16+F17</f>
        <v>71816</v>
      </c>
      <c r="G15" s="13">
        <f>SUM(H15:K15)</f>
        <v>0.13700000000000001</v>
      </c>
      <c r="H15" s="10"/>
      <c r="I15" s="11"/>
      <c r="J15" s="35">
        <v>2.7E-2</v>
      </c>
      <c r="K15" s="36">
        <v>0.11</v>
      </c>
    </row>
    <row r="16" spans="1:11" x14ac:dyDescent="0.25">
      <c r="A16" s="67" t="s">
        <v>9</v>
      </c>
      <c r="B16" s="46">
        <f t="shared" si="0"/>
        <v>89676</v>
      </c>
      <c r="C16" s="47">
        <v>0</v>
      </c>
      <c r="D16" s="19">
        <v>0</v>
      </c>
      <c r="E16" s="54">
        <v>17860</v>
      </c>
      <c r="F16" s="55">
        <v>71816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328335</v>
      </c>
      <c r="C18" s="32">
        <v>0</v>
      </c>
      <c r="D18" s="33">
        <v>0</v>
      </c>
      <c r="E18" s="33">
        <f>E19+E20</f>
        <v>9066</v>
      </c>
      <c r="F18" s="34">
        <f>F19+F20</f>
        <v>319269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207153</v>
      </c>
      <c r="C19" s="47">
        <v>0</v>
      </c>
      <c r="D19" s="38">
        <v>0</v>
      </c>
      <c r="E19" s="54">
        <v>9066</v>
      </c>
      <c r="F19" s="55">
        <v>198087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121182</v>
      </c>
      <c r="C20" s="49">
        <v>0</v>
      </c>
      <c r="D20" s="27">
        <v>0</v>
      </c>
      <c r="E20" s="54">
        <v>0</v>
      </c>
      <c r="F20" s="56">
        <v>121182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418844</v>
      </c>
      <c r="C21" s="50">
        <f>C22+C23</f>
        <v>0</v>
      </c>
      <c r="D21" s="33">
        <f>D22+D23</f>
        <v>0</v>
      </c>
      <c r="E21" s="33">
        <f>E22+E23</f>
        <v>385333</v>
      </c>
      <c r="F21" s="34">
        <f>F22+F23</f>
        <v>33511</v>
      </c>
      <c r="G21" s="13">
        <f>SUM(H21:K21)</f>
        <v>1.6E-2</v>
      </c>
      <c r="H21" s="10"/>
      <c r="I21" s="11"/>
      <c r="J21" s="35">
        <v>1.6E-2</v>
      </c>
      <c r="K21" s="36"/>
    </row>
    <row r="22" spans="1:11" x14ac:dyDescent="0.25">
      <c r="A22" s="67" t="s">
        <v>9</v>
      </c>
      <c r="B22" s="18">
        <f t="shared" si="0"/>
        <v>385333</v>
      </c>
      <c r="C22" s="37">
        <v>0</v>
      </c>
      <c r="D22" s="19">
        <v>0</v>
      </c>
      <c r="E22" s="54">
        <v>385333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33511</v>
      </c>
      <c r="C23" s="26">
        <v>0</v>
      </c>
      <c r="D23" s="27">
        <v>0</v>
      </c>
      <c r="E23" s="27">
        <v>0</v>
      </c>
      <c r="F23" s="45">
        <v>33511</v>
      </c>
      <c r="G23" s="41"/>
      <c r="H23" s="28"/>
      <c r="I23" s="29"/>
      <c r="J23" s="29"/>
      <c r="K23" s="30"/>
    </row>
    <row r="24" spans="1:11" x14ac:dyDescent="0.25">
      <c r="A24" s="66" t="s">
        <v>19</v>
      </c>
      <c r="B24" s="9">
        <f t="shared" ref="B24" si="1">C24+D24+E24+F24</f>
        <v>1486019</v>
      </c>
      <c r="C24" s="71">
        <f>C25+C26</f>
        <v>0</v>
      </c>
      <c r="D24" s="72">
        <f>D25+D26</f>
        <v>0</v>
      </c>
      <c r="E24" s="33">
        <f>E25+E26</f>
        <v>1486019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9</v>
      </c>
      <c r="B25" s="18">
        <f t="shared" si="0"/>
        <v>1486019</v>
      </c>
      <c r="C25" s="37">
        <v>0</v>
      </c>
      <c r="D25" s="19">
        <v>0</v>
      </c>
      <c r="E25" s="54">
        <v>1486019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18" sqref="A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209303132</v>
      </c>
      <c r="C6" s="10">
        <f>C7+C8</f>
        <v>2327169</v>
      </c>
      <c r="D6" s="11">
        <f>D7+D8</f>
        <v>260557</v>
      </c>
      <c r="E6" s="11">
        <f>E7+E8</f>
        <v>87225006</v>
      </c>
      <c r="F6" s="12">
        <f>F7+F8</f>
        <v>119490400</v>
      </c>
      <c r="G6" s="13">
        <f>SUM(H6:K6)</f>
        <v>25.928327000000003</v>
      </c>
      <c r="H6" s="14">
        <v>3.5000000000000003E-2</v>
      </c>
      <c r="I6" s="15"/>
      <c r="J6" s="16">
        <v>21.251159000000001</v>
      </c>
      <c r="K6" s="69">
        <v>4.6421679999999999</v>
      </c>
    </row>
    <row r="7" spans="1:11" x14ac:dyDescent="0.25">
      <c r="A7" s="67" t="s">
        <v>9</v>
      </c>
      <c r="B7" s="18">
        <f t="shared" si="0"/>
        <v>107719211</v>
      </c>
      <c r="C7" s="57">
        <v>2327169</v>
      </c>
      <c r="D7" s="58">
        <v>260557</v>
      </c>
      <c r="E7" s="58">
        <v>77437512</v>
      </c>
      <c r="F7" s="63">
        <v>27693973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101583921</v>
      </c>
      <c r="C8" s="59">
        <v>0</v>
      </c>
      <c r="D8" s="60">
        <v>0</v>
      </c>
      <c r="E8" s="61">
        <v>9787494</v>
      </c>
      <c r="F8" s="64">
        <v>91796427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23465421</v>
      </c>
      <c r="C9" s="32">
        <f>C10+C11</f>
        <v>0</v>
      </c>
      <c r="D9" s="33">
        <f>D10+D11</f>
        <v>0</v>
      </c>
      <c r="E9" s="33">
        <f>E10+E11</f>
        <v>11201772</v>
      </c>
      <c r="F9" s="34">
        <f>F10+F11</f>
        <v>12263649</v>
      </c>
      <c r="G9" s="13">
        <f>SUM(H9:K9)</f>
        <v>4.3419790000000003</v>
      </c>
      <c r="H9" s="10"/>
      <c r="I9" s="11"/>
      <c r="J9" s="65">
        <v>4.1302130000000004</v>
      </c>
      <c r="K9" s="36">
        <v>0.21176600000000001</v>
      </c>
    </row>
    <row r="10" spans="1:11" x14ac:dyDescent="0.25">
      <c r="A10" s="67" t="s">
        <v>9</v>
      </c>
      <c r="B10" s="18">
        <f t="shared" si="0"/>
        <v>11754287</v>
      </c>
      <c r="C10" s="37">
        <v>0</v>
      </c>
      <c r="D10" s="19">
        <v>0</v>
      </c>
      <c r="E10" s="54">
        <v>9749375</v>
      </c>
      <c r="F10" s="55">
        <v>2004912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11711134</v>
      </c>
      <c r="C11" s="26">
        <v>0</v>
      </c>
      <c r="D11" s="27">
        <v>0</v>
      </c>
      <c r="E11" s="54">
        <v>1452397</v>
      </c>
      <c r="F11" s="55">
        <v>10258737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131503</v>
      </c>
      <c r="C12" s="10">
        <f>C13+C14</f>
        <v>0</v>
      </c>
      <c r="D12" s="11">
        <f>D13+D14</f>
        <v>0</v>
      </c>
      <c r="E12" s="33">
        <f>E13+E14</f>
        <v>82474</v>
      </c>
      <c r="F12" s="34">
        <f>F13+F14</f>
        <v>49029</v>
      </c>
      <c r="G12" s="13">
        <f>SUM(H12:K12)</f>
        <v>0.122</v>
      </c>
      <c r="H12" s="10"/>
      <c r="I12" s="11"/>
      <c r="J12" s="35">
        <v>0.122</v>
      </c>
      <c r="K12" s="36"/>
    </row>
    <row r="13" spans="1:11" x14ac:dyDescent="0.25">
      <c r="A13" s="67" t="s">
        <v>9</v>
      </c>
      <c r="B13" s="18">
        <f t="shared" si="0"/>
        <v>82474</v>
      </c>
      <c r="C13" s="37">
        <v>0</v>
      </c>
      <c r="D13" s="42">
        <v>0</v>
      </c>
      <c r="E13" s="38">
        <v>82474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49029</v>
      </c>
      <c r="C14" s="26">
        <v>0</v>
      </c>
      <c r="D14" s="44">
        <v>0</v>
      </c>
      <c r="E14" s="44">
        <v>0</v>
      </c>
      <c r="F14" s="56">
        <v>49029</v>
      </c>
      <c r="G14" s="41"/>
      <c r="H14" s="28"/>
      <c r="I14" s="29"/>
      <c r="J14" s="29"/>
      <c r="K14" s="30"/>
    </row>
    <row r="15" spans="1:11" x14ac:dyDescent="0.25">
      <c r="A15" s="68" t="s">
        <v>13</v>
      </c>
      <c r="B15" s="31">
        <f t="shared" si="0"/>
        <v>101069</v>
      </c>
      <c r="C15" s="32">
        <f>C16+C17</f>
        <v>0</v>
      </c>
      <c r="D15" s="33">
        <f>D16+D17</f>
        <v>0</v>
      </c>
      <c r="E15" s="33">
        <f>E16+E17</f>
        <v>24416</v>
      </c>
      <c r="F15" s="34">
        <f>F16+F17</f>
        <v>76653</v>
      </c>
      <c r="G15" s="13">
        <f>SUM(H15:K15)</f>
        <v>0.159</v>
      </c>
      <c r="H15" s="10"/>
      <c r="I15" s="11"/>
      <c r="J15" s="35">
        <v>3.9E-2</v>
      </c>
      <c r="K15" s="36">
        <v>0.12</v>
      </c>
    </row>
    <row r="16" spans="1:11" x14ac:dyDescent="0.25">
      <c r="A16" s="67" t="s">
        <v>9</v>
      </c>
      <c r="B16" s="46">
        <f t="shared" si="0"/>
        <v>101069</v>
      </c>
      <c r="C16" s="47">
        <v>0</v>
      </c>
      <c r="D16" s="19">
        <v>0</v>
      </c>
      <c r="E16" s="54">
        <v>24416</v>
      </c>
      <c r="F16" s="55">
        <v>76653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357860</v>
      </c>
      <c r="C18" s="32">
        <v>0</v>
      </c>
      <c r="D18" s="33">
        <v>0</v>
      </c>
      <c r="E18" s="33">
        <f>E19+E20</f>
        <v>5842</v>
      </c>
      <c r="F18" s="34">
        <f>F19+F20</f>
        <v>352018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7" t="s">
        <v>9</v>
      </c>
      <c r="B19" s="46">
        <f t="shared" si="0"/>
        <v>213925</v>
      </c>
      <c r="C19" s="47">
        <v>0</v>
      </c>
      <c r="D19" s="38">
        <v>0</v>
      </c>
      <c r="E19" s="54">
        <v>5842</v>
      </c>
      <c r="F19" s="55">
        <v>208083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143935</v>
      </c>
      <c r="C20" s="49">
        <v>0</v>
      </c>
      <c r="D20" s="27">
        <v>0</v>
      </c>
      <c r="E20" s="54">
        <v>0</v>
      </c>
      <c r="F20" s="56">
        <v>143935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395335</v>
      </c>
      <c r="C21" s="50">
        <f>C22+C23</f>
        <v>0</v>
      </c>
      <c r="D21" s="33">
        <f>D22+D23</f>
        <v>0</v>
      </c>
      <c r="E21" s="33">
        <f>E22+E23</f>
        <v>356342</v>
      </c>
      <c r="F21" s="34">
        <f>F22+F23</f>
        <v>38993</v>
      </c>
      <c r="G21" s="13">
        <f>SUM(H21:K21)</f>
        <v>1.2999999999999999E-2</v>
      </c>
      <c r="H21" s="10"/>
      <c r="I21" s="11"/>
      <c r="J21" s="35">
        <v>1.2999999999999999E-2</v>
      </c>
      <c r="K21" s="36"/>
    </row>
    <row r="22" spans="1:11" x14ac:dyDescent="0.25">
      <c r="A22" s="67" t="s">
        <v>9</v>
      </c>
      <c r="B22" s="18">
        <f t="shared" si="0"/>
        <v>356342</v>
      </c>
      <c r="C22" s="37">
        <v>0</v>
      </c>
      <c r="D22" s="19">
        <v>0</v>
      </c>
      <c r="E22" s="54">
        <f>348028+8314</f>
        <v>356342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38993</v>
      </c>
      <c r="C23" s="26">
        <v>0</v>
      </c>
      <c r="D23" s="27">
        <v>0</v>
      </c>
      <c r="E23" s="27">
        <v>0</v>
      </c>
      <c r="F23" s="45">
        <v>38993</v>
      </c>
      <c r="G23" s="41"/>
      <c r="H23" s="28"/>
      <c r="I23" s="29"/>
      <c r="J23" s="29"/>
      <c r="K23" s="30"/>
    </row>
    <row r="24" spans="1:11" x14ac:dyDescent="0.25">
      <c r="A24" s="66" t="s">
        <v>19</v>
      </c>
      <c r="B24" s="9">
        <f t="shared" si="0"/>
        <v>394827</v>
      </c>
      <c r="C24" s="71">
        <f>C25+C26</f>
        <v>0</v>
      </c>
      <c r="D24" s="72">
        <f>D25+D26</f>
        <v>0</v>
      </c>
      <c r="E24" s="33">
        <f>E25+E26</f>
        <v>394827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9</v>
      </c>
      <c r="B25" s="18">
        <f t="shared" si="0"/>
        <v>394827</v>
      </c>
      <c r="C25" s="37">
        <v>0</v>
      </c>
      <c r="D25" s="19">
        <v>0</v>
      </c>
      <c r="E25" s="54">
        <v>394827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18" sqref="A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185161428</v>
      </c>
      <c r="C6" s="10">
        <f>C7+C8</f>
        <v>2292800</v>
      </c>
      <c r="D6" s="11">
        <f>D7+D8</f>
        <v>306180</v>
      </c>
      <c r="E6" s="11">
        <f>E7+E8</f>
        <v>75919867</v>
      </c>
      <c r="F6" s="12">
        <f>F7+F8</f>
        <v>106642581</v>
      </c>
      <c r="G6" s="13">
        <f>SUM(H6:K6)</f>
        <v>21.862998999999999</v>
      </c>
      <c r="H6" s="14">
        <v>2.3E-2</v>
      </c>
      <c r="I6" s="15"/>
      <c r="J6" s="16">
        <v>18.011811999999999</v>
      </c>
      <c r="K6" s="69">
        <v>3.8281870000000002</v>
      </c>
    </row>
    <row r="7" spans="1:11" x14ac:dyDescent="0.25">
      <c r="A7" s="67" t="s">
        <v>9</v>
      </c>
      <c r="B7" s="18">
        <f t="shared" si="0"/>
        <v>95608318</v>
      </c>
      <c r="C7" s="57">
        <v>2292800</v>
      </c>
      <c r="D7" s="58">
        <v>306180</v>
      </c>
      <c r="E7" s="58">
        <v>67813781</v>
      </c>
      <c r="F7" s="63">
        <v>25195557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89553110</v>
      </c>
      <c r="C8" s="59">
        <v>0</v>
      </c>
      <c r="D8" s="60">
        <v>0</v>
      </c>
      <c r="E8" s="61">
        <v>8106086</v>
      </c>
      <c r="F8" s="64">
        <v>81447024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20588701.140000001</v>
      </c>
      <c r="C9" s="32">
        <f>C10+C11</f>
        <v>0</v>
      </c>
      <c r="D9" s="33">
        <f>D10+D11</f>
        <v>0</v>
      </c>
      <c r="E9" s="33">
        <f>E10+E11</f>
        <v>9537901</v>
      </c>
      <c r="F9" s="34">
        <f>F10+F11</f>
        <v>11050800.140000001</v>
      </c>
      <c r="G9" s="13">
        <f>SUM(H9:K9)</f>
        <v>3.9781560000000002</v>
      </c>
      <c r="H9" s="10"/>
      <c r="I9" s="11"/>
      <c r="J9" s="65">
        <v>3.779452</v>
      </c>
      <c r="K9" s="36">
        <v>0.19870399999999999</v>
      </c>
    </row>
    <row r="10" spans="1:11" x14ac:dyDescent="0.25">
      <c r="A10" s="67" t="s">
        <v>9</v>
      </c>
      <c r="B10" s="18">
        <f t="shared" si="0"/>
        <v>10191458</v>
      </c>
      <c r="C10" s="37">
        <v>0</v>
      </c>
      <c r="D10" s="19">
        <v>0</v>
      </c>
      <c r="E10" s="54">
        <v>8483398</v>
      </c>
      <c r="F10" s="55">
        <v>1708060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10397243.140000001</v>
      </c>
      <c r="C11" s="26">
        <v>0</v>
      </c>
      <c r="D11" s="27">
        <v>0</v>
      </c>
      <c r="E11" s="54">
        <v>1054503</v>
      </c>
      <c r="F11" s="55">
        <v>9342740.1400000006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97482</v>
      </c>
      <c r="C12" s="10">
        <f>C13+C14</f>
        <v>0</v>
      </c>
      <c r="D12" s="11">
        <f>D13+D14</f>
        <v>0</v>
      </c>
      <c r="E12" s="33">
        <f>E13+E14</f>
        <v>68087</v>
      </c>
      <c r="F12" s="34">
        <f>F13+F14</f>
        <v>29395</v>
      </c>
      <c r="G12" s="13">
        <f>SUM(H12:K12)</f>
        <v>7.6999999999999999E-2</v>
      </c>
      <c r="H12" s="10"/>
      <c r="I12" s="11"/>
      <c r="J12" s="35">
        <v>7.6999999999999999E-2</v>
      </c>
      <c r="K12" s="36"/>
    </row>
    <row r="13" spans="1:11" x14ac:dyDescent="0.25">
      <c r="A13" s="67" t="s">
        <v>9</v>
      </c>
      <c r="B13" s="18">
        <f t="shared" si="0"/>
        <v>68087</v>
      </c>
      <c r="C13" s="37">
        <v>0</v>
      </c>
      <c r="D13" s="42">
        <v>0</v>
      </c>
      <c r="E13" s="38">
        <v>68087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29395</v>
      </c>
      <c r="C14" s="26">
        <v>0</v>
      </c>
      <c r="D14" s="44">
        <v>0</v>
      </c>
      <c r="E14" s="44">
        <v>0</v>
      </c>
      <c r="F14" s="56">
        <v>29395</v>
      </c>
      <c r="G14" s="41"/>
      <c r="H14" s="28"/>
      <c r="I14" s="29"/>
      <c r="J14" s="29"/>
      <c r="K14" s="30"/>
    </row>
    <row r="15" spans="1:11" x14ac:dyDescent="0.25">
      <c r="A15" s="68" t="s">
        <v>13</v>
      </c>
      <c r="B15" s="31">
        <f t="shared" si="0"/>
        <v>101292</v>
      </c>
      <c r="C15" s="32">
        <f>C16+C17</f>
        <v>0</v>
      </c>
      <c r="D15" s="33">
        <f>D16+D17</f>
        <v>0</v>
      </c>
      <c r="E15" s="33">
        <f>E16+E17</f>
        <v>28387</v>
      </c>
      <c r="F15" s="34">
        <f>F16+F17</f>
        <v>72905</v>
      </c>
      <c r="G15" s="13">
        <f>SUM(H15:K15)</f>
        <v>0.154</v>
      </c>
      <c r="H15" s="10"/>
      <c r="I15" s="11"/>
      <c r="J15" s="35">
        <v>4.2999999999999997E-2</v>
      </c>
      <c r="K15" s="36">
        <v>0.111</v>
      </c>
    </row>
    <row r="16" spans="1:11" x14ac:dyDescent="0.25">
      <c r="A16" s="67" t="s">
        <v>9</v>
      </c>
      <c r="B16" s="46">
        <f t="shared" si="0"/>
        <v>101292</v>
      </c>
      <c r="C16" s="47">
        <v>0</v>
      </c>
      <c r="D16" s="19">
        <v>0</v>
      </c>
      <c r="E16" s="54">
        <v>28387</v>
      </c>
      <c r="F16" s="55">
        <v>72905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249519</v>
      </c>
      <c r="C18" s="32">
        <v>0</v>
      </c>
      <c r="D18" s="33">
        <v>0</v>
      </c>
      <c r="E18" s="33">
        <f>E19+E20</f>
        <v>3727</v>
      </c>
      <c r="F18" s="34">
        <f>F19+F20</f>
        <v>245792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7" t="s">
        <v>9</v>
      </c>
      <c r="B19" s="46">
        <f t="shared" si="0"/>
        <v>113210</v>
      </c>
      <c r="C19" s="47">
        <v>0</v>
      </c>
      <c r="D19" s="38">
        <v>0</v>
      </c>
      <c r="E19" s="54">
        <v>3727</v>
      </c>
      <c r="F19" s="55">
        <v>109483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136309</v>
      </c>
      <c r="C20" s="49">
        <v>0</v>
      </c>
      <c r="D20" s="27">
        <v>0</v>
      </c>
      <c r="E20" s="54">
        <v>0</v>
      </c>
      <c r="F20" s="56">
        <v>136309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313043</v>
      </c>
      <c r="C21" s="50">
        <f>C22+C23</f>
        <v>0</v>
      </c>
      <c r="D21" s="33">
        <f>D22+D23</f>
        <v>0</v>
      </c>
      <c r="E21" s="33">
        <f>E22+E23</f>
        <v>280643</v>
      </c>
      <c r="F21" s="34">
        <f>F22+F23</f>
        <v>32400</v>
      </c>
      <c r="G21" s="13">
        <f>SUM(H21:K21)</f>
        <v>1.0238363706776074E-2</v>
      </c>
      <c r="H21" s="10"/>
      <c r="I21" s="11"/>
      <c r="J21" s="35">
        <v>1.0238363706776074E-2</v>
      </c>
      <c r="K21" s="36"/>
    </row>
    <row r="22" spans="1:11" x14ac:dyDescent="0.25">
      <c r="A22" s="67" t="s">
        <v>9</v>
      </c>
      <c r="B22" s="18">
        <f t="shared" si="0"/>
        <v>280643</v>
      </c>
      <c r="C22" s="37">
        <v>0</v>
      </c>
      <c r="D22" s="19">
        <v>0</v>
      </c>
      <c r="E22" s="54">
        <v>280643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32400</v>
      </c>
      <c r="C23" s="26">
        <v>0</v>
      </c>
      <c r="D23" s="27">
        <v>0</v>
      </c>
      <c r="E23" s="27">
        <v>0</v>
      </c>
      <c r="F23" s="45">
        <v>32400</v>
      </c>
      <c r="G23" s="41"/>
      <c r="H23" s="28"/>
      <c r="I23" s="29"/>
      <c r="J23" s="29"/>
      <c r="K23" s="30"/>
    </row>
    <row r="24" spans="1:11" x14ac:dyDescent="0.25">
      <c r="A24" s="66" t="s">
        <v>19</v>
      </c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18" sqref="A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170637116</v>
      </c>
      <c r="C6" s="10">
        <f>C7+C8</f>
        <v>2250677</v>
      </c>
      <c r="D6" s="11">
        <f>D7+D8</f>
        <v>367910</v>
      </c>
      <c r="E6" s="11">
        <f>E7+E8</f>
        <v>69305067</v>
      </c>
      <c r="F6" s="12">
        <f>F7+F8</f>
        <v>98713462</v>
      </c>
      <c r="G6" s="13">
        <f>SUM(H6:K6)</f>
        <v>21.911426999999996</v>
      </c>
      <c r="H6" s="14">
        <v>2.1999999999999999E-2</v>
      </c>
      <c r="I6" s="15"/>
      <c r="J6" s="16">
        <v>18.346981</v>
      </c>
      <c r="K6" s="69">
        <v>3.542446</v>
      </c>
    </row>
    <row r="7" spans="1:11" x14ac:dyDescent="0.25">
      <c r="A7" s="67" t="s">
        <v>9</v>
      </c>
      <c r="B7" s="18">
        <f t="shared" si="0"/>
        <v>88386469</v>
      </c>
      <c r="C7" s="57">
        <v>2250677</v>
      </c>
      <c r="D7" s="58">
        <v>367910</v>
      </c>
      <c r="E7" s="58">
        <v>61741805</v>
      </c>
      <c r="F7" s="63">
        <v>24026077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82250647</v>
      </c>
      <c r="C8" s="59">
        <v>0</v>
      </c>
      <c r="D8" s="60">
        <v>0</v>
      </c>
      <c r="E8" s="61">
        <v>7563262</v>
      </c>
      <c r="F8" s="64">
        <v>74687385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19352552</v>
      </c>
      <c r="C9" s="32">
        <f>C10+C11</f>
        <v>0</v>
      </c>
      <c r="D9" s="33">
        <f>D10+D11</f>
        <v>0</v>
      </c>
      <c r="E9" s="33">
        <f>E10+E11</f>
        <v>8952169</v>
      </c>
      <c r="F9" s="34">
        <f>F10+F11</f>
        <v>10400383</v>
      </c>
      <c r="G9" s="13">
        <f>SUM(H9:K9)</f>
        <v>3.7782150000000003</v>
      </c>
      <c r="H9" s="10"/>
      <c r="I9" s="11"/>
      <c r="J9" s="65">
        <v>3.5975000000000001</v>
      </c>
      <c r="K9" s="36">
        <v>0.18071499999999999</v>
      </c>
    </row>
    <row r="10" spans="1:11" x14ac:dyDescent="0.25">
      <c r="A10" s="67" t="s">
        <v>9</v>
      </c>
      <c r="B10" s="18">
        <f t="shared" si="0"/>
        <v>9459898</v>
      </c>
      <c r="C10" s="37">
        <v>0</v>
      </c>
      <c r="D10" s="19">
        <v>0</v>
      </c>
      <c r="E10" s="54">
        <v>7946918</v>
      </c>
      <c r="F10" s="55">
        <v>1512980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9892654</v>
      </c>
      <c r="C11" s="26">
        <v>0</v>
      </c>
      <c r="D11" s="27">
        <v>0</v>
      </c>
      <c r="E11" s="54">
        <v>1005251</v>
      </c>
      <c r="F11" s="55">
        <v>8887403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83063</v>
      </c>
      <c r="C12" s="10">
        <f>C13+C14</f>
        <v>0</v>
      </c>
      <c r="D12" s="11">
        <f>D13+D14</f>
        <v>0</v>
      </c>
      <c r="E12" s="33">
        <f>E13+E14</f>
        <v>62148</v>
      </c>
      <c r="F12" s="34">
        <f>F13+F14</f>
        <v>20915</v>
      </c>
      <c r="G12" s="13">
        <f>SUM(H12:K12)</f>
        <v>7.9000000000000001E-2</v>
      </c>
      <c r="H12" s="10"/>
      <c r="I12" s="11"/>
      <c r="J12" s="35">
        <v>7.9000000000000001E-2</v>
      </c>
      <c r="K12" s="36"/>
    </row>
    <row r="13" spans="1:11" x14ac:dyDescent="0.25">
      <c r="A13" s="67" t="s">
        <v>9</v>
      </c>
      <c r="B13" s="18">
        <f t="shared" si="0"/>
        <v>62148</v>
      </c>
      <c r="C13" s="37">
        <v>0</v>
      </c>
      <c r="D13" s="42">
        <v>0</v>
      </c>
      <c r="E13" s="38">
        <v>62148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20915</v>
      </c>
      <c r="C14" s="26">
        <v>0</v>
      </c>
      <c r="D14" s="44">
        <v>0</v>
      </c>
      <c r="E14" s="44">
        <v>0</v>
      </c>
      <c r="F14" s="56">
        <v>20915</v>
      </c>
      <c r="G14" s="41"/>
      <c r="H14" s="28"/>
      <c r="I14" s="29"/>
      <c r="J14" s="29"/>
      <c r="K14" s="30"/>
    </row>
    <row r="15" spans="1:11" x14ac:dyDescent="0.25">
      <c r="A15" s="68" t="s">
        <v>28</v>
      </c>
      <c r="B15" s="31">
        <f t="shared" si="0"/>
        <v>102753</v>
      </c>
      <c r="C15" s="32">
        <f>C16+C17</f>
        <v>0</v>
      </c>
      <c r="D15" s="33">
        <f>D16+D17</f>
        <v>0</v>
      </c>
      <c r="E15" s="33">
        <f>E16+E17</f>
        <v>28424</v>
      </c>
      <c r="F15" s="34">
        <f>F16+F17</f>
        <v>74329</v>
      </c>
      <c r="G15" s="13">
        <f>SUM(H15:K15)</f>
        <v>0.159</v>
      </c>
      <c r="H15" s="10"/>
      <c r="I15" s="11"/>
      <c r="J15" s="35">
        <v>4.3999999999999997E-2</v>
      </c>
      <c r="K15" s="36">
        <v>0.115</v>
      </c>
    </row>
    <row r="16" spans="1:11" x14ac:dyDescent="0.25">
      <c r="A16" s="67" t="s">
        <v>9</v>
      </c>
      <c r="B16" s="46">
        <f t="shared" si="0"/>
        <v>102753</v>
      </c>
      <c r="C16" s="47">
        <v>0</v>
      </c>
      <c r="D16" s="19">
        <v>0</v>
      </c>
      <c r="E16" s="54">
        <v>28424</v>
      </c>
      <c r="F16" s="55">
        <v>74329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193359</v>
      </c>
      <c r="C18" s="32">
        <v>0</v>
      </c>
      <c r="D18" s="33">
        <v>0</v>
      </c>
      <c r="E18" s="33">
        <f>E19+E20</f>
        <v>2468</v>
      </c>
      <c r="F18" s="34">
        <f>F19+F20</f>
        <v>190891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98972</v>
      </c>
      <c r="C19" s="47">
        <v>0</v>
      </c>
      <c r="D19" s="38">
        <v>0</v>
      </c>
      <c r="E19" s="54">
        <v>2468</v>
      </c>
      <c r="F19" s="55">
        <v>96504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94387</v>
      </c>
      <c r="C20" s="49">
        <v>0</v>
      </c>
      <c r="D20" s="27">
        <v>0</v>
      </c>
      <c r="E20" s="54">
        <v>0</v>
      </c>
      <c r="F20" s="56">
        <v>94387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291233</v>
      </c>
      <c r="C21" s="50">
        <f>C22+C23</f>
        <v>0</v>
      </c>
      <c r="D21" s="33">
        <f>D22+D23</f>
        <v>0</v>
      </c>
      <c r="E21" s="33">
        <f>E22+E23</f>
        <v>256593</v>
      </c>
      <c r="F21" s="34">
        <f>F22+F23</f>
        <v>34640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9</v>
      </c>
      <c r="B22" s="18">
        <f t="shared" si="0"/>
        <v>256593</v>
      </c>
      <c r="C22" s="37">
        <v>0</v>
      </c>
      <c r="D22" s="19">
        <v>0</v>
      </c>
      <c r="E22" s="54">
        <v>256593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34640</v>
      </c>
      <c r="C23" s="26">
        <v>0</v>
      </c>
      <c r="D23" s="27">
        <v>0</v>
      </c>
      <c r="E23" s="27">
        <v>0</v>
      </c>
      <c r="F23" s="45">
        <v>34640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A6" sqref="A6:A23"/>
    </sheetView>
  </sheetViews>
  <sheetFormatPr defaultRowHeight="15" x14ac:dyDescent="0.25"/>
  <cols>
    <col min="1" max="1" width="64.28515625" customWidth="1"/>
    <col min="2" max="2" width="14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167220269</v>
      </c>
      <c r="C6" s="10">
        <f>C7+C8</f>
        <v>2281588</v>
      </c>
      <c r="D6" s="11">
        <f>D7+D8</f>
        <v>1544122</v>
      </c>
      <c r="E6" s="11">
        <f>E7+E8</f>
        <v>68884822</v>
      </c>
      <c r="F6" s="12">
        <f>F7+F8</f>
        <v>94509737</v>
      </c>
      <c r="G6" s="13">
        <f>SUM(H6:K6)</f>
        <v>21.447191</v>
      </c>
      <c r="H6" s="14">
        <v>2.3E-2</v>
      </c>
      <c r="I6" s="15"/>
      <c r="J6" s="16">
        <v>17.954875000000001</v>
      </c>
      <c r="K6" s="69">
        <v>3.4693160000000001</v>
      </c>
    </row>
    <row r="7" spans="1:11" x14ac:dyDescent="0.25">
      <c r="A7" s="67" t="s">
        <v>9</v>
      </c>
      <c r="B7" s="18">
        <f t="shared" si="0"/>
        <v>88526010</v>
      </c>
      <c r="C7" s="57">
        <v>2281588</v>
      </c>
      <c r="D7" s="58">
        <v>1544122</v>
      </c>
      <c r="E7" s="58">
        <v>62364077</v>
      </c>
      <c r="F7" s="63">
        <v>22336223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78694259</v>
      </c>
      <c r="C8" s="59">
        <v>0</v>
      </c>
      <c r="D8" s="60">
        <v>0</v>
      </c>
      <c r="E8" s="61">
        <v>6520745</v>
      </c>
      <c r="F8" s="64">
        <v>72173514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18133217</v>
      </c>
      <c r="C9" s="32">
        <f>C10+C11</f>
        <v>0</v>
      </c>
      <c r="D9" s="33">
        <f>D10+D11</f>
        <v>0</v>
      </c>
      <c r="E9" s="33">
        <f>E10+E11</f>
        <v>8662922</v>
      </c>
      <c r="F9" s="34">
        <f>F10+F11</f>
        <v>9470295</v>
      </c>
      <c r="G9" s="13">
        <f>SUM(H9:K9)</f>
        <v>3.8371920000000004</v>
      </c>
      <c r="H9" s="10"/>
      <c r="I9" s="11"/>
      <c r="J9" s="65">
        <v>3.6964450000000002</v>
      </c>
      <c r="K9" s="36">
        <v>0.14074700000000001</v>
      </c>
    </row>
    <row r="10" spans="1:11" x14ac:dyDescent="0.25">
      <c r="A10" s="67" t="s">
        <v>9</v>
      </c>
      <c r="B10" s="18">
        <f t="shared" si="0"/>
        <v>9295200</v>
      </c>
      <c r="C10" s="37">
        <v>0</v>
      </c>
      <c r="D10" s="19">
        <v>0</v>
      </c>
      <c r="E10" s="54">
        <v>7845158</v>
      </c>
      <c r="F10" s="55">
        <v>1450042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8838017</v>
      </c>
      <c r="C11" s="26">
        <v>0</v>
      </c>
      <c r="D11" s="27">
        <v>0</v>
      </c>
      <c r="E11" s="54">
        <v>817764</v>
      </c>
      <c r="F11" s="55">
        <v>8020253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79425</v>
      </c>
      <c r="C12" s="10">
        <f>C13+C14</f>
        <v>0</v>
      </c>
      <c r="D12" s="11">
        <f>D13+D14</f>
        <v>0</v>
      </c>
      <c r="E12" s="33">
        <f>E13+E14</f>
        <v>64032</v>
      </c>
      <c r="F12" s="34">
        <f>F13+F14</f>
        <v>15393</v>
      </c>
      <c r="G12" s="13">
        <f>SUM(H12:K12)</f>
        <v>8.6999999999999994E-2</v>
      </c>
      <c r="H12" s="10"/>
      <c r="I12" s="11"/>
      <c r="J12" s="35">
        <v>8.6999999999999994E-2</v>
      </c>
      <c r="K12" s="36"/>
    </row>
    <row r="13" spans="1:11" x14ac:dyDescent="0.25">
      <c r="A13" s="67" t="s">
        <v>9</v>
      </c>
      <c r="B13" s="18">
        <f t="shared" si="0"/>
        <v>64032</v>
      </c>
      <c r="C13" s="37">
        <v>0</v>
      </c>
      <c r="D13" s="42">
        <v>0</v>
      </c>
      <c r="E13" s="38">
        <v>64032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15393</v>
      </c>
      <c r="C14" s="26">
        <v>0</v>
      </c>
      <c r="D14" s="44">
        <v>0</v>
      </c>
      <c r="E14" s="44">
        <v>0</v>
      </c>
      <c r="F14" s="56">
        <v>15393</v>
      </c>
      <c r="G14" s="41"/>
      <c r="H14" s="28"/>
      <c r="I14" s="29"/>
      <c r="J14" s="29"/>
      <c r="K14" s="30"/>
    </row>
    <row r="15" spans="1:11" x14ac:dyDescent="0.25">
      <c r="A15" s="68" t="s">
        <v>28</v>
      </c>
      <c r="B15" s="31">
        <f t="shared" si="0"/>
        <v>104163</v>
      </c>
      <c r="C15" s="32">
        <f>C16+C17</f>
        <v>0</v>
      </c>
      <c r="D15" s="33">
        <f>D16+D17</f>
        <v>0</v>
      </c>
      <c r="E15" s="33">
        <f>E16+E17</f>
        <v>29933</v>
      </c>
      <c r="F15" s="34">
        <f>F16+F17</f>
        <v>74230</v>
      </c>
      <c r="G15" s="13">
        <f>SUM(H15:K15)</f>
        <v>0.158</v>
      </c>
      <c r="H15" s="10"/>
      <c r="I15" s="11"/>
      <c r="J15" s="35">
        <v>4.5999999999999999E-2</v>
      </c>
      <c r="K15" s="36">
        <v>0.112</v>
      </c>
    </row>
    <row r="16" spans="1:11" x14ac:dyDescent="0.25">
      <c r="A16" s="67" t="s">
        <v>9</v>
      </c>
      <c r="B16" s="46">
        <f t="shared" si="0"/>
        <v>104163</v>
      </c>
      <c r="C16" s="47">
        <v>0</v>
      </c>
      <c r="D16" s="19">
        <v>0</v>
      </c>
      <c r="E16" s="54">
        <v>29933</v>
      </c>
      <c r="F16" s="55">
        <v>74230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156166</v>
      </c>
      <c r="C18" s="32">
        <v>0</v>
      </c>
      <c r="D18" s="33">
        <v>0</v>
      </c>
      <c r="E18" s="33">
        <f>E19+E20</f>
        <v>1360</v>
      </c>
      <c r="F18" s="34">
        <f>F19+F20</f>
        <v>154806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72940</v>
      </c>
      <c r="C19" s="47">
        <v>0</v>
      </c>
      <c r="D19" s="38">
        <v>0</v>
      </c>
      <c r="E19" s="54">
        <v>1360</v>
      </c>
      <c r="F19" s="55">
        <v>71580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83226</v>
      </c>
      <c r="C20" s="49">
        <v>0</v>
      </c>
      <c r="D20" s="27">
        <v>0</v>
      </c>
      <c r="E20" s="54">
        <v>0</v>
      </c>
      <c r="F20" s="56">
        <v>83226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270309</v>
      </c>
      <c r="C21" s="50">
        <f>C22+C23</f>
        <v>0</v>
      </c>
      <c r="D21" s="33">
        <f>D22+D23</f>
        <v>0</v>
      </c>
      <c r="E21" s="33">
        <f>E22+E23</f>
        <v>240149</v>
      </c>
      <c r="F21" s="34">
        <f>F22+F23</f>
        <v>30160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9</v>
      </c>
      <c r="B22" s="18">
        <f t="shared" si="0"/>
        <v>240149</v>
      </c>
      <c r="C22" s="37">
        <v>0</v>
      </c>
      <c r="D22" s="19">
        <v>0</v>
      </c>
      <c r="E22" s="54">
        <v>240149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30160</v>
      </c>
      <c r="C23" s="26">
        <v>0</v>
      </c>
      <c r="D23" s="27">
        <v>0</v>
      </c>
      <c r="E23" s="27">
        <v>0</v>
      </c>
      <c r="F23" s="45">
        <v>30160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7" spans="1:11" hidden="1" x14ac:dyDescent="0.25"/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A6" sqref="A6:A23"/>
    </sheetView>
  </sheetViews>
  <sheetFormatPr defaultRowHeight="15" x14ac:dyDescent="0.25"/>
  <cols>
    <col min="1" max="1" width="64.28515625" customWidth="1"/>
    <col min="2" max="2" width="16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172605416</v>
      </c>
      <c r="C6" s="10">
        <f>C7+C8</f>
        <v>2339558</v>
      </c>
      <c r="D6" s="11">
        <f>D7+D8</f>
        <v>688459</v>
      </c>
      <c r="E6" s="11">
        <f>E7+E8</f>
        <v>72966832</v>
      </c>
      <c r="F6" s="12">
        <f>F7+F8</f>
        <v>96610567</v>
      </c>
      <c r="G6" s="13">
        <f>SUM(H6:K6)</f>
        <v>23.247980999999999</v>
      </c>
      <c r="H6" s="14">
        <v>0.02</v>
      </c>
      <c r="I6" s="15"/>
      <c r="J6" s="16">
        <f>19.590801+14/1000</f>
        <v>19.604800999999998</v>
      </c>
      <c r="K6" s="69">
        <f>3.56718+56/1000</f>
        <v>3.6231800000000001</v>
      </c>
    </row>
    <row r="7" spans="1:11" x14ac:dyDescent="0.25">
      <c r="A7" s="67" t="s">
        <v>9</v>
      </c>
      <c r="B7" s="18">
        <f t="shared" si="0"/>
        <v>93723077</v>
      </c>
      <c r="C7" s="57">
        <f>2283308+56250</f>
        <v>2339558</v>
      </c>
      <c r="D7" s="58">
        <v>688459</v>
      </c>
      <c r="E7" s="58">
        <f>65842333+300828</f>
        <v>66143161</v>
      </c>
      <c r="F7" s="63">
        <f>24142432+409467</f>
        <v>24551899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78882339</v>
      </c>
      <c r="C8" s="59">
        <v>0</v>
      </c>
      <c r="D8" s="60">
        <v>0</v>
      </c>
      <c r="E8" s="61">
        <v>6823671</v>
      </c>
      <c r="F8" s="64">
        <f>70146982+1911686</f>
        <v>72058668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19123323</v>
      </c>
      <c r="C9" s="32">
        <f>C10+C11</f>
        <v>0</v>
      </c>
      <c r="D9" s="33">
        <f>D10+D11</f>
        <v>0</v>
      </c>
      <c r="E9" s="33">
        <f>E10+E11</f>
        <v>9282917</v>
      </c>
      <c r="F9" s="34">
        <f>F10+F11</f>
        <v>9840406</v>
      </c>
      <c r="G9" s="13">
        <f>SUM(H9:K9)</f>
        <v>3.9853360000000002</v>
      </c>
      <c r="H9" s="10"/>
      <c r="I9" s="11"/>
      <c r="J9" s="65">
        <v>3.8145600000000002</v>
      </c>
      <c r="K9" s="36">
        <v>0.17077600000000001</v>
      </c>
    </row>
    <row r="10" spans="1:11" x14ac:dyDescent="0.25">
      <c r="A10" s="67" t="s">
        <v>9</v>
      </c>
      <c r="B10" s="18">
        <f t="shared" si="0"/>
        <v>9968578</v>
      </c>
      <c r="C10" s="37">
        <v>0</v>
      </c>
      <c r="D10" s="19">
        <v>0</v>
      </c>
      <c r="E10" s="54">
        <v>8344013</v>
      </c>
      <c r="F10" s="55">
        <v>1624565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9154745</v>
      </c>
      <c r="C11" s="26">
        <v>0</v>
      </c>
      <c r="D11" s="27">
        <v>0</v>
      </c>
      <c r="E11" s="54">
        <v>938904</v>
      </c>
      <c r="F11" s="55">
        <v>8215841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72744</v>
      </c>
      <c r="C12" s="10">
        <f>C13+C14</f>
        <v>0</v>
      </c>
      <c r="D12" s="11">
        <f>D13+D14</f>
        <v>0</v>
      </c>
      <c r="E12" s="33">
        <f>E13+E14</f>
        <v>67376</v>
      </c>
      <c r="F12" s="34">
        <f>F13+F14</f>
        <v>5368</v>
      </c>
      <c r="G12" s="13">
        <f>SUM(H12:K12)</f>
        <v>8.4000000000000005E-2</v>
      </c>
      <c r="H12" s="10"/>
      <c r="I12" s="11"/>
      <c r="J12" s="35">
        <v>8.4000000000000005E-2</v>
      </c>
      <c r="K12" s="36"/>
    </row>
    <row r="13" spans="1:11" x14ac:dyDescent="0.25">
      <c r="A13" s="67" t="s">
        <v>9</v>
      </c>
      <c r="B13" s="18">
        <f t="shared" si="0"/>
        <v>67376</v>
      </c>
      <c r="C13" s="37">
        <v>0</v>
      </c>
      <c r="D13" s="42">
        <v>0</v>
      </c>
      <c r="E13" s="38">
        <v>67376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5368</v>
      </c>
      <c r="C14" s="26">
        <v>0</v>
      </c>
      <c r="D14" s="44">
        <v>0</v>
      </c>
      <c r="E14" s="44">
        <v>0</v>
      </c>
      <c r="F14" s="56">
        <v>5368</v>
      </c>
      <c r="G14" s="41"/>
      <c r="H14" s="28"/>
      <c r="I14" s="29"/>
      <c r="J14" s="29"/>
      <c r="K14" s="30"/>
    </row>
    <row r="15" spans="1:11" x14ac:dyDescent="0.25">
      <c r="A15" s="68" t="s">
        <v>28</v>
      </c>
      <c r="B15" s="31">
        <f t="shared" si="0"/>
        <v>104399</v>
      </c>
      <c r="C15" s="32">
        <f>C16+C17</f>
        <v>0</v>
      </c>
      <c r="D15" s="33">
        <f>D16+D17</f>
        <v>0</v>
      </c>
      <c r="E15" s="33">
        <f>E16+E17</f>
        <v>28809</v>
      </c>
      <c r="F15" s="34">
        <f>F16+F17</f>
        <v>75590</v>
      </c>
      <c r="G15" s="13">
        <f>SUM(H15:K15)</f>
        <v>0.159</v>
      </c>
      <c r="H15" s="10"/>
      <c r="I15" s="11"/>
      <c r="J15" s="35">
        <v>4.3999999999999997E-2</v>
      </c>
      <c r="K15" s="36">
        <v>0.115</v>
      </c>
    </row>
    <row r="16" spans="1:11" x14ac:dyDescent="0.25">
      <c r="A16" s="67" t="s">
        <v>9</v>
      </c>
      <c r="B16" s="46">
        <f t="shared" si="0"/>
        <v>104399</v>
      </c>
      <c r="C16" s="47">
        <v>0</v>
      </c>
      <c r="D16" s="19">
        <v>0</v>
      </c>
      <c r="E16" s="54">
        <v>28809</v>
      </c>
      <c r="F16" s="55">
        <v>75590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179020</v>
      </c>
      <c r="C18" s="32">
        <v>0</v>
      </c>
      <c r="D18" s="33">
        <v>0</v>
      </c>
      <c r="E18" s="33">
        <f>E19+E20</f>
        <v>1511</v>
      </c>
      <c r="F18" s="34">
        <f>F19+F20</f>
        <v>177509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90168</v>
      </c>
      <c r="C19" s="47">
        <v>0</v>
      </c>
      <c r="D19" s="38">
        <v>0</v>
      </c>
      <c r="E19" s="54">
        <v>1511</v>
      </c>
      <c r="F19" s="55">
        <v>88657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88852</v>
      </c>
      <c r="C20" s="49">
        <v>0</v>
      </c>
      <c r="D20" s="27">
        <v>0</v>
      </c>
      <c r="E20" s="54">
        <v>0</v>
      </c>
      <c r="F20" s="56">
        <v>88852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284041</v>
      </c>
      <c r="C21" s="50">
        <f>C22+C23</f>
        <v>0</v>
      </c>
      <c r="D21" s="33">
        <f>D22+D23</f>
        <v>0</v>
      </c>
      <c r="E21" s="33">
        <f>E22+E23</f>
        <v>255281</v>
      </c>
      <c r="F21" s="34">
        <f>F22+F23</f>
        <v>28760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9</v>
      </c>
      <c r="B22" s="18">
        <f t="shared" si="0"/>
        <v>255281</v>
      </c>
      <c r="C22" s="37">
        <v>0</v>
      </c>
      <c r="D22" s="19">
        <v>0</v>
      </c>
      <c r="E22" s="54">
        <v>255281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28760</v>
      </c>
      <c r="C23" s="26">
        <v>0</v>
      </c>
      <c r="D23" s="27">
        <v>0</v>
      </c>
      <c r="E23" s="27">
        <v>0</v>
      </c>
      <c r="F23" s="45">
        <v>28760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7" spans="1:11" hidden="1" x14ac:dyDescent="0.25"/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A6" sqref="A6:A23"/>
    </sheetView>
  </sheetViews>
  <sheetFormatPr defaultRowHeight="15" x14ac:dyDescent="0.25"/>
  <cols>
    <col min="1" max="1" width="64.28515625" customWidth="1"/>
    <col min="2" max="2" width="16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27</v>
      </c>
      <c r="B6" s="9">
        <f t="shared" ref="B6:B26" si="0">C6+D6+E6+F6</f>
        <v>171844513</v>
      </c>
      <c r="C6" s="10">
        <f>C7+C8</f>
        <v>2174622</v>
      </c>
      <c r="D6" s="11">
        <f>D7+D8</f>
        <v>601645</v>
      </c>
      <c r="E6" s="11">
        <f>E7+E8</f>
        <v>71357952</v>
      </c>
      <c r="F6" s="12">
        <f>F7+F8</f>
        <v>97710294</v>
      </c>
      <c r="G6" s="13">
        <f>SUM(H6:K6)</f>
        <v>21.727541999999996</v>
      </c>
      <c r="H6" s="14">
        <v>2.1999999999999999E-2</v>
      </c>
      <c r="I6" s="15"/>
      <c r="J6" s="16">
        <v>18.226489999999998</v>
      </c>
      <c r="K6" s="69">
        <v>3.4790520000000003</v>
      </c>
    </row>
    <row r="7" spans="1:11" x14ac:dyDescent="0.25">
      <c r="A7" s="67" t="s">
        <v>9</v>
      </c>
      <c r="B7" s="18">
        <f t="shared" si="0"/>
        <v>91300453</v>
      </c>
      <c r="C7" s="57">
        <v>2174622</v>
      </c>
      <c r="D7" s="58">
        <v>601645</v>
      </c>
      <c r="E7" s="58">
        <v>64021645</v>
      </c>
      <c r="F7" s="63">
        <v>24502541</v>
      </c>
      <c r="G7" s="20"/>
      <c r="H7" s="21"/>
      <c r="I7" s="22"/>
      <c r="J7" s="23"/>
      <c r="K7" s="24"/>
    </row>
    <row r="8" spans="1:11" ht="15.75" thickBot="1" x14ac:dyDescent="0.3">
      <c r="A8" s="67" t="s">
        <v>10</v>
      </c>
      <c r="B8" s="25">
        <f t="shared" si="0"/>
        <v>80544060</v>
      </c>
      <c r="C8" s="59">
        <v>0</v>
      </c>
      <c r="D8" s="60">
        <v>0</v>
      </c>
      <c r="E8" s="61">
        <v>7336307</v>
      </c>
      <c r="F8" s="64">
        <f>71125103+2082650</f>
        <v>73207753</v>
      </c>
      <c r="G8" s="20"/>
      <c r="H8" s="28"/>
      <c r="I8" s="29"/>
      <c r="J8" s="29"/>
      <c r="K8" s="30"/>
    </row>
    <row r="9" spans="1:11" x14ac:dyDescent="0.25">
      <c r="A9" s="68" t="s">
        <v>11</v>
      </c>
      <c r="B9" s="31">
        <f t="shared" si="0"/>
        <v>19360453</v>
      </c>
      <c r="C9" s="32">
        <f>C10+C11</f>
        <v>0</v>
      </c>
      <c r="D9" s="33">
        <f>D10+D11</f>
        <v>0</v>
      </c>
      <c r="E9" s="33">
        <f>E10+E11</f>
        <v>9169736</v>
      </c>
      <c r="F9" s="34">
        <f>F10+F11</f>
        <v>10190717</v>
      </c>
      <c r="G9" s="13">
        <f>SUM(H9:K9)</f>
        <v>3.753841</v>
      </c>
      <c r="H9" s="10"/>
      <c r="I9" s="11"/>
      <c r="J9" s="65">
        <v>3.5721039999999999</v>
      </c>
      <c r="K9" s="36">
        <v>0.18173700000000001</v>
      </c>
    </row>
    <row r="10" spans="1:11" x14ac:dyDescent="0.25">
      <c r="A10" s="67" t="s">
        <v>9</v>
      </c>
      <c r="B10" s="18">
        <f t="shared" si="0"/>
        <v>10101412</v>
      </c>
      <c r="C10" s="37">
        <v>0</v>
      </c>
      <c r="D10" s="19">
        <v>0</v>
      </c>
      <c r="E10" s="54">
        <v>8261505</v>
      </c>
      <c r="F10" s="55">
        <v>1839907</v>
      </c>
      <c r="G10" s="40"/>
      <c r="H10" s="21"/>
      <c r="I10" s="22"/>
      <c r="J10" s="22"/>
      <c r="K10" s="24"/>
    </row>
    <row r="11" spans="1:11" ht="15.75" thickBot="1" x14ac:dyDescent="0.3">
      <c r="A11" s="67" t="s">
        <v>10</v>
      </c>
      <c r="B11" s="25">
        <f t="shared" si="0"/>
        <v>9259041</v>
      </c>
      <c r="C11" s="26">
        <v>0</v>
      </c>
      <c r="D11" s="27">
        <v>0</v>
      </c>
      <c r="E11" s="54">
        <v>908231</v>
      </c>
      <c r="F11" s="55">
        <v>8350810</v>
      </c>
      <c r="G11" s="41"/>
      <c r="H11" s="28"/>
      <c r="I11" s="29"/>
      <c r="J11" s="29"/>
      <c r="K11" s="30"/>
    </row>
    <row r="12" spans="1:11" x14ac:dyDescent="0.25">
      <c r="A12" s="68" t="s">
        <v>12</v>
      </c>
      <c r="B12" s="9">
        <f t="shared" si="0"/>
        <v>90755</v>
      </c>
      <c r="C12" s="10">
        <f>C13+C14</f>
        <v>0</v>
      </c>
      <c r="D12" s="11">
        <f>D13+D14</f>
        <v>0</v>
      </c>
      <c r="E12" s="33">
        <f>E13+E14</f>
        <v>68170</v>
      </c>
      <c r="F12" s="34">
        <f>F13+F14</f>
        <v>22585</v>
      </c>
      <c r="G12" s="13">
        <f>SUM(H12:K12)</f>
        <v>0.11700000000000001</v>
      </c>
      <c r="H12" s="10"/>
      <c r="I12" s="11"/>
      <c r="J12" s="35">
        <v>0.11700000000000001</v>
      </c>
      <c r="K12" s="36"/>
    </row>
    <row r="13" spans="1:11" x14ac:dyDescent="0.25">
      <c r="A13" s="67" t="s">
        <v>9</v>
      </c>
      <c r="B13" s="18">
        <f t="shared" si="0"/>
        <v>68170</v>
      </c>
      <c r="C13" s="37">
        <v>0</v>
      </c>
      <c r="D13" s="42">
        <v>0</v>
      </c>
      <c r="E13" s="38">
        <v>68170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10</v>
      </c>
      <c r="B14" s="25">
        <f t="shared" si="0"/>
        <v>22585</v>
      </c>
      <c r="C14" s="26">
        <v>0</v>
      </c>
      <c r="D14" s="44">
        <v>0</v>
      </c>
      <c r="E14" s="44">
        <v>0</v>
      </c>
      <c r="F14" s="56">
        <v>22585</v>
      </c>
      <c r="G14" s="41"/>
      <c r="H14" s="28"/>
      <c r="I14" s="29"/>
      <c r="J14" s="29"/>
      <c r="K14" s="30"/>
    </row>
    <row r="15" spans="1:11" x14ac:dyDescent="0.25">
      <c r="A15" s="68" t="s">
        <v>28</v>
      </c>
      <c r="B15" s="31">
        <f t="shared" si="0"/>
        <v>103328</v>
      </c>
      <c r="C15" s="32">
        <f>C16+C17</f>
        <v>0</v>
      </c>
      <c r="D15" s="33">
        <f>D16+D17</f>
        <v>0</v>
      </c>
      <c r="E15" s="33">
        <f>E16+E17</f>
        <v>28950</v>
      </c>
      <c r="F15" s="34">
        <f>F16+F17</f>
        <v>74378</v>
      </c>
      <c r="G15" s="13">
        <f>SUM(H15:K15)</f>
        <v>0.161</v>
      </c>
      <c r="H15" s="10"/>
      <c r="I15" s="11"/>
      <c r="J15" s="35">
        <v>4.5999999999999999E-2</v>
      </c>
      <c r="K15" s="36">
        <v>0.115</v>
      </c>
    </row>
    <row r="16" spans="1:11" x14ac:dyDescent="0.25">
      <c r="A16" s="67" t="s">
        <v>9</v>
      </c>
      <c r="B16" s="46">
        <f t="shared" si="0"/>
        <v>103328</v>
      </c>
      <c r="C16" s="47">
        <v>0</v>
      </c>
      <c r="D16" s="19">
        <v>0</v>
      </c>
      <c r="E16" s="54">
        <v>28950</v>
      </c>
      <c r="F16" s="55">
        <v>74378</v>
      </c>
      <c r="G16" s="40"/>
      <c r="H16" s="21"/>
      <c r="I16" s="22"/>
      <c r="J16" s="22"/>
      <c r="K16" s="24"/>
    </row>
    <row r="17" spans="1:11" ht="15.75" thickBot="1" x14ac:dyDescent="0.3">
      <c r="A17" s="67" t="s">
        <v>10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29</v>
      </c>
      <c r="B18" s="31">
        <f t="shared" si="0"/>
        <v>168750</v>
      </c>
      <c r="C18" s="32">
        <v>0</v>
      </c>
      <c r="D18" s="33">
        <v>0</v>
      </c>
      <c r="E18" s="33">
        <f>E19+E20</f>
        <v>2015</v>
      </c>
      <c r="F18" s="34">
        <f>F19+F20</f>
        <v>166735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9</v>
      </c>
      <c r="B19" s="46">
        <f t="shared" si="0"/>
        <v>78047</v>
      </c>
      <c r="C19" s="47">
        <v>0</v>
      </c>
      <c r="D19" s="38">
        <v>0</v>
      </c>
      <c r="E19" s="54">
        <v>2015</v>
      </c>
      <c r="F19" s="55">
        <v>76032</v>
      </c>
      <c r="G19" s="40"/>
      <c r="H19" s="21"/>
      <c r="I19" s="22"/>
      <c r="J19" s="22"/>
      <c r="K19" s="24"/>
    </row>
    <row r="20" spans="1:11" ht="15.75" thickBot="1" x14ac:dyDescent="0.3">
      <c r="A20" s="67" t="s">
        <v>10</v>
      </c>
      <c r="B20" s="48">
        <f t="shared" si="0"/>
        <v>90703</v>
      </c>
      <c r="C20" s="49">
        <v>0</v>
      </c>
      <c r="D20" s="27">
        <v>0</v>
      </c>
      <c r="E20" s="54">
        <v>0</v>
      </c>
      <c r="F20" s="56">
        <v>90703</v>
      </c>
      <c r="G20" s="41"/>
      <c r="H20" s="28"/>
      <c r="I20" s="29"/>
      <c r="J20" s="29"/>
      <c r="K20" s="30"/>
    </row>
    <row r="21" spans="1:11" x14ac:dyDescent="0.25">
      <c r="A21" s="68" t="s">
        <v>14</v>
      </c>
      <c r="B21" s="9">
        <f t="shared" si="0"/>
        <v>273869</v>
      </c>
      <c r="C21" s="50">
        <f>C22+C23</f>
        <v>0</v>
      </c>
      <c r="D21" s="33">
        <f>D22+D23</f>
        <v>0</v>
      </c>
      <c r="E21" s="33">
        <f>E22+E23</f>
        <v>237109</v>
      </c>
      <c r="F21" s="34">
        <f>F22+F23</f>
        <v>36760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9</v>
      </c>
      <c r="B22" s="18">
        <f t="shared" si="0"/>
        <v>237109</v>
      </c>
      <c r="C22" s="37">
        <v>0</v>
      </c>
      <c r="D22" s="19">
        <v>0</v>
      </c>
      <c r="E22" s="54">
        <f>230233+6876</f>
        <v>237109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10</v>
      </c>
      <c r="B23" s="25">
        <f t="shared" si="0"/>
        <v>36760</v>
      </c>
      <c r="C23" s="26">
        <v>0</v>
      </c>
      <c r="D23" s="27">
        <v>0</v>
      </c>
      <c r="E23" s="27">
        <v>0</v>
      </c>
      <c r="F23" s="45">
        <v>36760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9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10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7" spans="1:11" hidden="1" x14ac:dyDescent="0.25"/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январь 2023</vt:lpstr>
      <vt:lpstr>февраль 2023</vt:lpstr>
      <vt:lpstr>март 2023</vt:lpstr>
      <vt:lpstr>апрель 2023</vt:lpstr>
      <vt:lpstr>май 2023</vt:lpstr>
      <vt:lpstr>июнь 2023</vt:lpstr>
      <vt:lpstr>июль 2023</vt:lpstr>
      <vt:lpstr>август 2023</vt:lpstr>
      <vt:lpstr>сентябрь 2023</vt:lpstr>
      <vt:lpstr>октябрь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2023-11-16T11:26:27Z</dcterms:modified>
</cp:coreProperties>
</file>