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28920" yWindow="-120" windowWidth="29040" windowHeight="16440" firstSheet="2" activeTab="10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10">#REF!</definedName>
    <definedName name="asda" localSheetId="9">#REF!</definedName>
    <definedName name="asda" localSheetId="8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10">#REF!</definedName>
    <definedName name="l" localSheetId="9">#REF!</definedName>
    <definedName name="l" localSheetId="8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10">#REF!</definedName>
    <definedName name="рп" localSheetId="9">#REF!</definedName>
    <definedName name="рп" localSheetId="8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0">#REF!</definedName>
    <definedName name="сент" localSheetId="9">#REF!</definedName>
    <definedName name="сент" localSheetId="8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1" l="1"/>
  <c r="F14" i="11"/>
  <c r="G21" i="11" l="1"/>
  <c r="G18" i="11"/>
  <c r="G15" i="11"/>
  <c r="G12" i="11"/>
  <c r="B11" i="11"/>
  <c r="B14" i="11"/>
  <c r="F15" i="11"/>
  <c r="B20" i="11"/>
  <c r="B7" i="11"/>
  <c r="E6" i="11"/>
  <c r="F6" i="11"/>
  <c r="B26" i="11"/>
  <c r="B25" i="11"/>
  <c r="G24" i="11"/>
  <c r="F24" i="11"/>
  <c r="E24" i="11"/>
  <c r="D24" i="11"/>
  <c r="C24" i="11"/>
  <c r="B24" i="11" s="1"/>
  <c r="B23" i="11"/>
  <c r="B22" i="11"/>
  <c r="F21" i="11"/>
  <c r="E21" i="11"/>
  <c r="D21" i="11"/>
  <c r="C21" i="11"/>
  <c r="B19" i="11"/>
  <c r="E18" i="11"/>
  <c r="B17" i="11"/>
  <c r="E15" i="11"/>
  <c r="D15" i="11"/>
  <c r="C15" i="11"/>
  <c r="B13" i="11"/>
  <c r="E12" i="11"/>
  <c r="D12" i="11"/>
  <c r="C12" i="11"/>
  <c r="G9" i="11"/>
  <c r="D9" i="11"/>
  <c r="C9" i="11"/>
  <c r="B8" i="11"/>
  <c r="G6" i="11"/>
  <c r="D6" i="11"/>
  <c r="F9" i="11" l="1"/>
  <c r="B10" i="11"/>
  <c r="E9" i="11"/>
  <c r="B9" i="11" s="1"/>
  <c r="F12" i="11"/>
  <c r="B12" i="11" s="1"/>
  <c r="B16" i="11"/>
  <c r="F18" i="11"/>
  <c r="B18" i="11" s="1"/>
  <c r="B21" i="11"/>
  <c r="B15" i="11"/>
  <c r="C6" i="11"/>
  <c r="B6" i="11" s="1"/>
  <c r="F8" i="10"/>
  <c r="F7" i="10"/>
  <c r="E7" i="10"/>
  <c r="C7" i="10"/>
  <c r="G21" i="10" l="1"/>
  <c r="G18" i="10"/>
  <c r="G15" i="10"/>
  <c r="G9" i="10"/>
  <c r="B26" i="10"/>
  <c r="B25" i="10"/>
  <c r="G24" i="10"/>
  <c r="F24" i="10"/>
  <c r="E24" i="10"/>
  <c r="D24" i="10"/>
  <c r="C24" i="10"/>
  <c r="B23" i="10"/>
  <c r="B22" i="10"/>
  <c r="F21" i="10"/>
  <c r="E21" i="10"/>
  <c r="D21" i="10"/>
  <c r="C21" i="10"/>
  <c r="B20" i="10"/>
  <c r="B19" i="10"/>
  <c r="F18" i="10"/>
  <c r="E18" i="10"/>
  <c r="B17" i="10"/>
  <c r="B16" i="10"/>
  <c r="F15" i="10"/>
  <c r="E15" i="10"/>
  <c r="D15" i="10"/>
  <c r="C15" i="10"/>
  <c r="B14" i="10"/>
  <c r="B13" i="10"/>
  <c r="G12" i="10"/>
  <c r="F12" i="10"/>
  <c r="E12" i="10"/>
  <c r="D12" i="10"/>
  <c r="C12" i="10"/>
  <c r="B11" i="10"/>
  <c r="B10" i="10"/>
  <c r="F9" i="10"/>
  <c r="E9" i="10"/>
  <c r="D9" i="10"/>
  <c r="C9" i="10"/>
  <c r="B8" i="10"/>
  <c r="B7" i="10"/>
  <c r="F6" i="10"/>
  <c r="E6" i="10"/>
  <c r="D6" i="10"/>
  <c r="C6" i="10"/>
  <c r="B24" i="10" l="1"/>
  <c r="B18" i="10"/>
  <c r="B9" i="10"/>
  <c r="B21" i="10"/>
  <c r="G6" i="10"/>
  <c r="B15" i="10"/>
  <c r="B12" i="10"/>
  <c r="B6" i="10"/>
  <c r="F8" i="9"/>
  <c r="E22" i="9"/>
  <c r="C21" i="9" l="1"/>
  <c r="D21" i="9"/>
  <c r="E21" i="9"/>
  <c r="B21" i="9" s="1"/>
  <c r="F21" i="9"/>
  <c r="B26" i="9"/>
  <c r="B25" i="9"/>
  <c r="G24" i="9"/>
  <c r="F24" i="9"/>
  <c r="E24" i="9"/>
  <c r="D24" i="9"/>
  <c r="C24" i="9"/>
  <c r="B23" i="9"/>
  <c r="B22" i="9"/>
  <c r="G21" i="9"/>
  <c r="B20" i="9"/>
  <c r="B19" i="9"/>
  <c r="G18" i="9"/>
  <c r="F18" i="9"/>
  <c r="E18" i="9"/>
  <c r="B17" i="9"/>
  <c r="B16" i="9"/>
  <c r="G15" i="9"/>
  <c r="F15" i="9"/>
  <c r="E15" i="9"/>
  <c r="D15" i="9"/>
  <c r="C15" i="9"/>
  <c r="B14" i="9"/>
  <c r="B13" i="9"/>
  <c r="G12" i="9"/>
  <c r="F12" i="9"/>
  <c r="E12" i="9"/>
  <c r="D12" i="9"/>
  <c r="C12" i="9"/>
  <c r="B11" i="9"/>
  <c r="B10" i="9"/>
  <c r="G9" i="9"/>
  <c r="F9" i="9"/>
  <c r="E9" i="9"/>
  <c r="D9" i="9"/>
  <c r="C9" i="9"/>
  <c r="B8" i="9"/>
  <c r="B7" i="9"/>
  <c r="G6" i="9"/>
  <c r="F6" i="9"/>
  <c r="E6" i="9"/>
  <c r="D6" i="9"/>
  <c r="C6" i="9"/>
  <c r="B18" i="9" l="1"/>
  <c r="B24" i="9"/>
  <c r="B6" i="9"/>
  <c r="B15" i="9"/>
  <c r="B12" i="9"/>
  <c r="B9" i="9"/>
  <c r="K6" i="8"/>
  <c r="J6" i="8"/>
  <c r="F8" i="8"/>
  <c r="F7" i="8"/>
  <c r="E7" i="8"/>
  <c r="C7" i="8"/>
  <c r="G21" i="8" l="1"/>
  <c r="G18" i="8"/>
  <c r="G12" i="8"/>
  <c r="G6" i="8"/>
  <c r="B26" i="8"/>
  <c r="B25" i="8"/>
  <c r="G24" i="8"/>
  <c r="F24" i="8"/>
  <c r="B24" i="8" s="1"/>
  <c r="E24" i="8"/>
  <c r="D24" i="8"/>
  <c r="C24" i="8"/>
  <c r="B23" i="8"/>
  <c r="B22" i="8"/>
  <c r="F21" i="8"/>
  <c r="E21" i="8"/>
  <c r="D21" i="8"/>
  <c r="C21" i="8"/>
  <c r="B20" i="8"/>
  <c r="B19" i="8"/>
  <c r="F18" i="8"/>
  <c r="E18" i="8"/>
  <c r="B17" i="8"/>
  <c r="B16" i="8"/>
  <c r="F15" i="8"/>
  <c r="E15" i="8"/>
  <c r="D15" i="8"/>
  <c r="C15" i="8"/>
  <c r="B14" i="8"/>
  <c r="B13" i="8"/>
  <c r="F12" i="8"/>
  <c r="E12" i="8"/>
  <c r="D12" i="8"/>
  <c r="C12" i="8"/>
  <c r="B11" i="8"/>
  <c r="B10" i="8"/>
  <c r="F9" i="8"/>
  <c r="E9" i="8"/>
  <c r="D9" i="8"/>
  <c r="C9" i="8"/>
  <c r="B9" i="8" s="1"/>
  <c r="B8" i="8"/>
  <c r="B7" i="8"/>
  <c r="F6" i="8"/>
  <c r="E6" i="8"/>
  <c r="D6" i="8"/>
  <c r="C6" i="8"/>
  <c r="B21" i="8" l="1"/>
  <c r="B15" i="8"/>
  <c r="G15" i="8"/>
  <c r="G9" i="8"/>
  <c r="B18" i="8"/>
  <c r="B12" i="8"/>
  <c r="B6" i="8"/>
  <c r="G9" i="7"/>
  <c r="B26" i="7"/>
  <c r="B25" i="7"/>
  <c r="G24" i="7"/>
  <c r="F24" i="7"/>
  <c r="E24" i="7"/>
  <c r="D24" i="7"/>
  <c r="C24" i="7"/>
  <c r="B24" i="7" s="1"/>
  <c r="B23" i="7"/>
  <c r="B22" i="7"/>
  <c r="G21" i="7"/>
  <c r="F21" i="7"/>
  <c r="E21" i="7"/>
  <c r="D21" i="7"/>
  <c r="C21" i="7"/>
  <c r="B21" i="7"/>
  <c r="B20" i="7"/>
  <c r="B19" i="7"/>
  <c r="G18" i="7"/>
  <c r="F18" i="7"/>
  <c r="E18" i="7"/>
  <c r="B17" i="7"/>
  <c r="B16" i="7"/>
  <c r="G15" i="7"/>
  <c r="F15" i="7"/>
  <c r="E15" i="7"/>
  <c r="D15" i="7"/>
  <c r="C15" i="7"/>
  <c r="B14" i="7"/>
  <c r="B13" i="7"/>
  <c r="G12" i="7"/>
  <c r="F12" i="7"/>
  <c r="E12" i="7"/>
  <c r="D12" i="7"/>
  <c r="C12" i="7"/>
  <c r="B11" i="7"/>
  <c r="B10" i="7"/>
  <c r="F9" i="7"/>
  <c r="E9" i="7"/>
  <c r="D9" i="7"/>
  <c r="C9" i="7"/>
  <c r="B8" i="7"/>
  <c r="B7" i="7"/>
  <c r="F6" i="7"/>
  <c r="E6" i="7"/>
  <c r="D6" i="7"/>
  <c r="C6" i="7"/>
  <c r="B18" i="7" l="1"/>
  <c r="B15" i="7"/>
  <c r="B6" i="7"/>
  <c r="G6" i="7"/>
  <c r="B9" i="7"/>
  <c r="B12" i="7"/>
  <c r="G21" i="6"/>
  <c r="G18" i="6"/>
  <c r="G15" i="6"/>
  <c r="G9" i="6"/>
  <c r="B26" i="6"/>
  <c r="B25" i="6"/>
  <c r="G24" i="6"/>
  <c r="F24" i="6"/>
  <c r="E24" i="6"/>
  <c r="D24" i="6"/>
  <c r="C24" i="6"/>
  <c r="B23" i="6"/>
  <c r="B22" i="6"/>
  <c r="F21" i="6"/>
  <c r="E21" i="6"/>
  <c r="D21" i="6"/>
  <c r="C21" i="6"/>
  <c r="B20" i="6"/>
  <c r="B19" i="6"/>
  <c r="F18" i="6"/>
  <c r="E18" i="6"/>
  <c r="B17" i="6"/>
  <c r="B16" i="6"/>
  <c r="F15" i="6"/>
  <c r="E15" i="6"/>
  <c r="D15" i="6"/>
  <c r="C15" i="6"/>
  <c r="B14" i="6"/>
  <c r="B13" i="6"/>
  <c r="G12" i="6"/>
  <c r="F12" i="6"/>
  <c r="E12" i="6"/>
  <c r="D12" i="6"/>
  <c r="C12" i="6"/>
  <c r="B12" i="6" s="1"/>
  <c r="B11" i="6"/>
  <c r="B10" i="6"/>
  <c r="F9" i="6"/>
  <c r="E9" i="6"/>
  <c r="D9" i="6"/>
  <c r="C9" i="6"/>
  <c r="B9" i="6" s="1"/>
  <c r="B8" i="6"/>
  <c r="B7" i="6"/>
  <c r="F6" i="6"/>
  <c r="E6" i="6"/>
  <c r="D6" i="6"/>
  <c r="C6" i="6"/>
  <c r="B15" i="6" l="1"/>
  <c r="B18" i="6"/>
  <c r="B24" i="6"/>
  <c r="B6" i="6"/>
  <c r="G6" i="6"/>
  <c r="B21" i="6"/>
  <c r="B26" i="5"/>
  <c r="B25" i="5"/>
  <c r="G24" i="5"/>
  <c r="F24" i="5"/>
  <c r="E24" i="5"/>
  <c r="D24" i="5"/>
  <c r="C24" i="5"/>
  <c r="B23" i="5"/>
  <c r="B22" i="5"/>
  <c r="G21" i="5"/>
  <c r="F21" i="5"/>
  <c r="E21" i="5"/>
  <c r="D21" i="5"/>
  <c r="C21" i="5"/>
  <c r="B20" i="5"/>
  <c r="B19" i="5"/>
  <c r="G18" i="5"/>
  <c r="F18" i="5"/>
  <c r="E18" i="5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8" i="5"/>
  <c r="B7" i="5"/>
  <c r="G6" i="5"/>
  <c r="F6" i="5"/>
  <c r="E6" i="5"/>
  <c r="D6" i="5"/>
  <c r="C6" i="5"/>
  <c r="B21" i="5" l="1"/>
  <c r="B9" i="5"/>
  <c r="B18" i="5"/>
  <c r="B6" i="5"/>
  <c r="B24" i="5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21" i="4" l="1"/>
  <c r="B6" i="4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F8" i="3"/>
  <c r="F7" i="3"/>
  <c r="E7" i="3"/>
  <c r="B24" i="3" l="1"/>
  <c r="G21" i="3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<sst xmlns="http://schemas.openxmlformats.org/spreadsheetml/2006/main" count="390" uniqueCount="31">
  <si>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</si>
  <si>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</si>
  <si>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</si>
  <si>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</si>
  <si>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</si>
  <si>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</si>
  <si>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</si>
  <si>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</si>
  <si>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</si>
  <si>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</si>
  <si>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</si>
  <si>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</si>
  <si>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</si>
  <si>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</si>
  <si>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</si>
  <si>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</si>
  <si>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</si>
  <si>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</si>
  <si>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</si>
  <si>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</si>
  <si>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</si>
  <si>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</si>
  <si>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</si>
  <si>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</si>
  <si>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</si>
  <si>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сентябрь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</si>
  <si>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октябрь 2023 года</t>
  </si>
  <si>
    <t>АО "Ленинградская областная управляющая электросетевая компания"</t>
  </si>
  <si>
    <t>ООО "Подпорожские электрические сети"</t>
  </si>
  <si>
    <t>АО"ОБОРОНЭНЕРГО"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</si>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</sst>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_ ;[Red]\-#,##0.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169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27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9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10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9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9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9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9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15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32" sqref="A32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201916976</v>
      </c>
      <c r="C6" s="10">
        <f>C7+C8</f>
        <v>2314999</v>
      </c>
      <c r="D6" s="11">
        <f>D7+D8</f>
        <v>618403</v>
      </c>
      <c r="E6" s="11">
        <f>E7+E8</f>
        <v>88766958</v>
      </c>
      <c r="F6" s="12">
        <f>F7+F8</f>
        <v>110216616</v>
      </c>
      <c r="G6" s="13">
        <f>SUM(H6:K6)</f>
        <v>25.886944</v>
      </c>
      <c r="H6" s="14">
        <v>2.7E-2</v>
      </c>
      <c r="I6" s="15"/>
      <c r="J6" s="16">
        <v>21.217745999999998</v>
      </c>
      <c r="K6" s="69">
        <v>4.6421979999999996</v>
      </c>
    </row>
    <row r="7" spans="1:11" x14ac:dyDescent="0.25">
      <c r="A7" s="67" t="s">
        <v>9</v>
      </c>
      <c r="B7" s="18">
        <f t="shared" si="0"/>
        <v>110299365</v>
      </c>
      <c r="C7" s="57">
        <f>2271268+43731</f>
        <v>2314999</v>
      </c>
      <c r="D7" s="58">
        <v>618403</v>
      </c>
      <c r="E7" s="58">
        <f>78334075+1042903</f>
        <v>79376978</v>
      </c>
      <c r="F7" s="63">
        <f>27521852+467133</f>
        <v>27988985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91617611</v>
      </c>
      <c r="C8" s="59">
        <v>0</v>
      </c>
      <c r="D8" s="60">
        <v>0</v>
      </c>
      <c r="E8" s="61">
        <v>9389980</v>
      </c>
      <c r="F8" s="64">
        <f>80029373+2198258</f>
        <v>82227631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20786406</v>
      </c>
      <c r="C9" s="32">
        <f>C10+C11</f>
        <v>0</v>
      </c>
      <c r="D9" s="33">
        <f>D10+D11</f>
        <v>0</v>
      </c>
      <c r="E9" s="33">
        <f>E10+E11</f>
        <v>9597328</v>
      </c>
      <c r="F9" s="34">
        <f>F10+F11</f>
        <v>11189078</v>
      </c>
      <c r="G9" s="13">
        <f>SUM(H9:K9)</f>
        <v>4.3421880000000002</v>
      </c>
      <c r="H9" s="10"/>
      <c r="I9" s="11"/>
      <c r="J9" s="65">
        <v>4.1384610000000004</v>
      </c>
      <c r="K9" s="36">
        <v>0.20372699999999999</v>
      </c>
    </row>
    <row r="10" spans="1:11" x14ac:dyDescent="0.25">
      <c r="A10" s="67" t="s">
        <v>9</v>
      </c>
      <c r="B10" s="18">
        <f t="shared" si="0"/>
        <v>10483351</v>
      </c>
      <c r="C10" s="37">
        <v>0</v>
      </c>
      <c r="D10" s="19">
        <v>0</v>
      </c>
      <c r="E10" s="54">
        <v>8340550</v>
      </c>
      <c r="F10" s="55">
        <v>2142801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10303055</v>
      </c>
      <c r="C11" s="26">
        <v>0</v>
      </c>
      <c r="D11" s="27">
        <v>0</v>
      </c>
      <c r="E11" s="54">
        <v>1256778</v>
      </c>
      <c r="F11" s="55">
        <v>9046277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117555</v>
      </c>
      <c r="C12" s="10">
        <f>C13+C14</f>
        <v>0</v>
      </c>
      <c r="D12" s="11">
        <f>D13+D14</f>
        <v>0</v>
      </c>
      <c r="E12" s="33">
        <f>E13+E14</f>
        <v>88237</v>
      </c>
      <c r="F12" s="34">
        <f>F13+F14</f>
        <v>29318</v>
      </c>
      <c r="G12" s="13">
        <f>SUM(H12:K12)</f>
        <v>0.13</v>
      </c>
      <c r="H12" s="10"/>
      <c r="I12" s="11"/>
      <c r="J12" s="35">
        <v>0.13</v>
      </c>
      <c r="K12" s="36"/>
    </row>
    <row r="13" spans="1:11" x14ac:dyDescent="0.25">
      <c r="A13" s="67" t="s">
        <v>9</v>
      </c>
      <c r="B13" s="18">
        <f t="shared" si="0"/>
        <v>88237</v>
      </c>
      <c r="C13" s="37">
        <v>0</v>
      </c>
      <c r="D13" s="42">
        <v>0</v>
      </c>
      <c r="E13" s="38">
        <v>88237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29318</v>
      </c>
      <c r="C14" s="26">
        <v>0</v>
      </c>
      <c r="D14" s="44">
        <v>0</v>
      </c>
      <c r="E14" s="44">
        <v>0</v>
      </c>
      <c r="F14" s="56">
        <v>29318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98945</v>
      </c>
      <c r="C15" s="32">
        <f>C16+C17</f>
        <v>0</v>
      </c>
      <c r="D15" s="33">
        <f>D16+D17</f>
        <v>0</v>
      </c>
      <c r="E15" s="33">
        <f>E16+E17</f>
        <v>27588</v>
      </c>
      <c r="F15" s="34">
        <f>F16+F17</f>
        <v>71357</v>
      </c>
      <c r="G15" s="13">
        <f>SUM(H15:K15)</f>
        <v>0.151</v>
      </c>
      <c r="H15" s="10"/>
      <c r="I15" s="11"/>
      <c r="J15" s="35">
        <v>4.2000000000000003E-2</v>
      </c>
      <c r="K15" s="36">
        <v>0.109</v>
      </c>
    </row>
    <row r="16" spans="1:11" x14ac:dyDescent="0.25">
      <c r="A16" s="67" t="s">
        <v>9</v>
      </c>
      <c r="B16" s="46">
        <f t="shared" si="0"/>
        <v>98945</v>
      </c>
      <c r="C16" s="47">
        <v>0</v>
      </c>
      <c r="D16" s="19">
        <v>0</v>
      </c>
      <c r="E16" s="54">
        <v>27588</v>
      </c>
      <c r="F16" s="55">
        <v>71357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270634</v>
      </c>
      <c r="C18" s="32">
        <v>0</v>
      </c>
      <c r="D18" s="33">
        <v>0</v>
      </c>
      <c r="E18" s="33">
        <f>E19+E20</f>
        <v>4130</v>
      </c>
      <c r="F18" s="34">
        <f>F19+F20</f>
        <v>266504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127486</v>
      </c>
      <c r="C19" s="47">
        <v>0</v>
      </c>
      <c r="D19" s="38">
        <v>0</v>
      </c>
      <c r="E19" s="54">
        <v>4130</v>
      </c>
      <c r="F19" s="55">
        <v>123356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143148</v>
      </c>
      <c r="C20" s="49">
        <v>0</v>
      </c>
      <c r="D20" s="27">
        <v>0</v>
      </c>
      <c r="E20" s="54">
        <v>0</v>
      </c>
      <c r="F20" s="56">
        <v>143148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340535</v>
      </c>
      <c r="C21" s="50">
        <f>C22+C23</f>
        <v>0</v>
      </c>
      <c r="D21" s="33">
        <f>D22+D23</f>
        <v>0</v>
      </c>
      <c r="E21" s="33">
        <f>E22+E23</f>
        <v>304936</v>
      </c>
      <c r="F21" s="34">
        <f>F22+F23</f>
        <v>35599</v>
      </c>
      <c r="G21" s="13">
        <f>SUM(H21:K21)</f>
        <v>1.4E-2</v>
      </c>
      <c r="H21" s="10"/>
      <c r="I21" s="11"/>
      <c r="J21" s="35">
        <v>1.4E-2</v>
      </c>
      <c r="K21" s="36"/>
    </row>
    <row r="22" spans="1:11" x14ac:dyDescent="0.25">
      <c r="A22" s="67" t="s">
        <v>9</v>
      </c>
      <c r="B22" s="18">
        <f t="shared" si="0"/>
        <v>304936</v>
      </c>
      <c r="C22" s="37">
        <v>0</v>
      </c>
      <c r="D22" s="19">
        <v>0</v>
      </c>
      <c r="E22" s="54">
        <v>304936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35599</v>
      </c>
      <c r="C23" s="26">
        <v>0</v>
      </c>
      <c r="D23" s="27">
        <v>0</v>
      </c>
      <c r="E23" s="27">
        <v>0</v>
      </c>
      <c r="F23" s="45">
        <v>35599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F11" sqref="F11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230037030</v>
      </c>
      <c r="C6" s="10">
        <f>C7+C8</f>
        <v>2372366</v>
      </c>
      <c r="D6" s="11">
        <f>D7+D8</f>
        <v>615917</v>
      </c>
      <c r="E6" s="11">
        <f>E7+E8</f>
        <v>100454889</v>
      </c>
      <c r="F6" s="12">
        <f>F7+F8</f>
        <v>126593858</v>
      </c>
      <c r="G6" s="13">
        <f>SUM(H6:K6)</f>
        <v>27.312993000000002</v>
      </c>
      <c r="H6" s="14">
        <v>0.03</v>
      </c>
      <c r="I6" s="15"/>
      <c r="J6" s="16">
        <v>22.442085000000002</v>
      </c>
      <c r="K6" s="69">
        <v>4.8409079999999998</v>
      </c>
    </row>
    <row r="7" spans="1:11" x14ac:dyDescent="0.25">
      <c r="A7" s="67" t="s">
        <v>9</v>
      </c>
      <c r="B7" s="18">
        <f t="shared" si="0"/>
        <v>122934489</v>
      </c>
      <c r="C7" s="57">
        <v>2372366</v>
      </c>
      <c r="D7" s="58">
        <v>615917</v>
      </c>
      <c r="E7" s="58">
        <v>88608993</v>
      </c>
      <c r="F7" s="63">
        <v>31337213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107102541</v>
      </c>
      <c r="C8" s="59">
        <v>0</v>
      </c>
      <c r="D8" s="60">
        <v>0</v>
      </c>
      <c r="E8" s="61">
        <v>11845896</v>
      </c>
      <c r="F8" s="64">
        <v>95256645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24393799</v>
      </c>
      <c r="C9" s="32">
        <f>C10+C11</f>
        <v>0</v>
      </c>
      <c r="D9" s="33">
        <f>D10+D11</f>
        <v>0</v>
      </c>
      <c r="E9" s="33">
        <f>E10+E11</f>
        <v>11179071</v>
      </c>
      <c r="F9" s="34">
        <f>F10+F11</f>
        <v>13214728</v>
      </c>
      <c r="G9" s="13">
        <f>SUM(H9:K9)</f>
        <v>4.3754489999999997</v>
      </c>
      <c r="H9" s="10"/>
      <c r="I9" s="11"/>
      <c r="J9" s="65">
        <v>4.1417419999999998</v>
      </c>
      <c r="K9" s="36">
        <v>0.233707</v>
      </c>
    </row>
    <row r="10" spans="1:11" x14ac:dyDescent="0.25">
      <c r="A10" s="67" t="s">
        <v>9</v>
      </c>
      <c r="B10" s="18">
        <f t="shared" si="0"/>
        <v>12056365</v>
      </c>
      <c r="C10" s="37">
        <v>0</v>
      </c>
      <c r="D10" s="19">
        <v>0</v>
      </c>
      <c r="E10" s="54">
        <v>9544945</v>
      </c>
      <c r="F10" s="55">
        <v>2511420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12337434</v>
      </c>
      <c r="C11" s="26">
        <v>0</v>
      </c>
      <c r="D11" s="27">
        <v>0</v>
      </c>
      <c r="E11" s="54">
        <v>1634126</v>
      </c>
      <c r="F11" s="55">
        <v>10703308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152581</v>
      </c>
      <c r="C12" s="10">
        <f>C13+C14</f>
        <v>0</v>
      </c>
      <c r="D12" s="11">
        <f>D13+D14</f>
        <v>0</v>
      </c>
      <c r="E12" s="33">
        <f>E13+E14</f>
        <v>112748</v>
      </c>
      <c r="F12" s="34">
        <f>F13+F14</f>
        <v>39833</v>
      </c>
      <c r="G12" s="13">
        <f>SUM(H12:K12)</f>
        <v>0.156</v>
      </c>
      <c r="H12" s="10"/>
      <c r="I12" s="11"/>
      <c r="J12" s="35">
        <v>0.156</v>
      </c>
      <c r="K12" s="36"/>
    </row>
    <row r="13" spans="1:11" x14ac:dyDescent="0.25">
      <c r="A13" s="67" t="s">
        <v>9</v>
      </c>
      <c r="B13" s="18">
        <f t="shared" si="0"/>
        <v>112748</v>
      </c>
      <c r="C13" s="37">
        <v>0</v>
      </c>
      <c r="D13" s="42">
        <v>0</v>
      </c>
      <c r="E13" s="38">
        <v>112748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39833</v>
      </c>
      <c r="C14" s="26">
        <v>0</v>
      </c>
      <c r="D14" s="44">
        <v>0</v>
      </c>
      <c r="E14" s="44">
        <v>0</v>
      </c>
      <c r="F14" s="56">
        <f>39806+27</f>
        <v>39833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94058</v>
      </c>
      <c r="C15" s="32">
        <f>C16+C17</f>
        <v>0</v>
      </c>
      <c r="D15" s="33">
        <f>D16+D17</f>
        <v>0</v>
      </c>
      <c r="E15" s="33">
        <f>E16+E17</f>
        <v>25909</v>
      </c>
      <c r="F15" s="34">
        <f>F16+F17</f>
        <v>68149</v>
      </c>
      <c r="G15" s="13">
        <f>SUM(H15:K15)</f>
        <v>0.14699999999999999</v>
      </c>
      <c r="H15" s="10"/>
      <c r="I15" s="11"/>
      <c r="J15" s="35">
        <v>4.1000000000000002E-2</v>
      </c>
      <c r="K15" s="36">
        <v>0.106</v>
      </c>
    </row>
    <row r="16" spans="1:11" x14ac:dyDescent="0.25">
      <c r="A16" s="67" t="s">
        <v>9</v>
      </c>
      <c r="B16" s="46">
        <f t="shared" si="0"/>
        <v>94058</v>
      </c>
      <c r="C16" s="47">
        <v>0</v>
      </c>
      <c r="D16" s="19">
        <v>0</v>
      </c>
      <c r="E16" s="54">
        <v>25909</v>
      </c>
      <c r="F16" s="55">
        <v>68149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369914</v>
      </c>
      <c r="C18" s="32">
        <v>0</v>
      </c>
      <c r="D18" s="33">
        <v>0</v>
      </c>
      <c r="E18" s="33">
        <f>E19+E20</f>
        <v>6900</v>
      </c>
      <c r="F18" s="34">
        <f>F19+F20</f>
        <v>363014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220627</v>
      </c>
      <c r="C19" s="47">
        <v>0</v>
      </c>
      <c r="D19" s="38">
        <v>0</v>
      </c>
      <c r="E19" s="54">
        <v>6900</v>
      </c>
      <c r="F19" s="55">
        <v>213727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149287</v>
      </c>
      <c r="C20" s="49">
        <v>0</v>
      </c>
      <c r="D20" s="27">
        <v>0</v>
      </c>
      <c r="E20" s="54">
        <v>0</v>
      </c>
      <c r="F20" s="56">
        <v>149287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383653</v>
      </c>
      <c r="C21" s="50">
        <f>C22+C23</f>
        <v>0</v>
      </c>
      <c r="D21" s="33">
        <f>D22+D23</f>
        <v>0</v>
      </c>
      <c r="E21" s="33">
        <f>E22+E23</f>
        <v>349652</v>
      </c>
      <c r="F21" s="34">
        <f>F22+F23</f>
        <v>34001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9</v>
      </c>
      <c r="B22" s="18">
        <f t="shared" si="0"/>
        <v>349652</v>
      </c>
      <c r="C22" s="37">
        <v>0</v>
      </c>
      <c r="D22" s="19">
        <v>0</v>
      </c>
      <c r="E22" s="54">
        <f>339280+10372</f>
        <v>349652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34001</v>
      </c>
      <c r="C23" s="26">
        <v>0</v>
      </c>
      <c r="D23" s="27">
        <v>0</v>
      </c>
      <c r="E23" s="27">
        <v>0</v>
      </c>
      <c r="F23" s="45">
        <v>34001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27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9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10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9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9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9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9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15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9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9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9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9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9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9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9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9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9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9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9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185161428</v>
      </c>
      <c r="C6" s="10">
        <f>C7+C8</f>
        <v>2292800</v>
      </c>
      <c r="D6" s="11">
        <f>D7+D8</f>
        <v>306180</v>
      </c>
      <c r="E6" s="11">
        <f>E7+E8</f>
        <v>75919867</v>
      </c>
      <c r="F6" s="12">
        <f>F7+F8</f>
        <v>106642581</v>
      </c>
      <c r="G6" s="13">
        <f>SUM(H6:K6)</f>
        <v>21.862998999999999</v>
      </c>
      <c r="H6" s="14">
        <v>2.3E-2</v>
      </c>
      <c r="I6" s="15"/>
      <c r="J6" s="16">
        <v>18.011811999999999</v>
      </c>
      <c r="K6" s="69">
        <v>3.8281870000000002</v>
      </c>
    </row>
    <row r="7" spans="1:11" x14ac:dyDescent="0.25">
      <c r="A7" s="67" t="s">
        <v>9</v>
      </c>
      <c r="B7" s="18">
        <f t="shared" si="0"/>
        <v>95608318</v>
      </c>
      <c r="C7" s="57">
        <v>2292800</v>
      </c>
      <c r="D7" s="58">
        <v>306180</v>
      </c>
      <c r="E7" s="58">
        <v>67813781</v>
      </c>
      <c r="F7" s="63">
        <v>25195557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89553110</v>
      </c>
      <c r="C8" s="59">
        <v>0</v>
      </c>
      <c r="D8" s="60">
        <v>0</v>
      </c>
      <c r="E8" s="61">
        <v>8106086</v>
      </c>
      <c r="F8" s="64">
        <v>81447024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20588701.140000001</v>
      </c>
      <c r="C9" s="32">
        <f>C10+C11</f>
        <v>0</v>
      </c>
      <c r="D9" s="33">
        <f>D10+D11</f>
        <v>0</v>
      </c>
      <c r="E9" s="33">
        <f>E10+E11</f>
        <v>9537901</v>
      </c>
      <c r="F9" s="34">
        <f>F10+F11</f>
        <v>11050800.140000001</v>
      </c>
      <c r="G9" s="13">
        <f>SUM(H9:K9)</f>
        <v>3.9781560000000002</v>
      </c>
      <c r="H9" s="10"/>
      <c r="I9" s="11"/>
      <c r="J9" s="65">
        <v>3.779452</v>
      </c>
      <c r="K9" s="36">
        <v>0.19870399999999999</v>
      </c>
    </row>
    <row r="10" spans="1:11" x14ac:dyDescent="0.25">
      <c r="A10" s="67" t="s">
        <v>9</v>
      </c>
      <c r="B10" s="18">
        <f t="shared" si="0"/>
        <v>10191458</v>
      </c>
      <c r="C10" s="37">
        <v>0</v>
      </c>
      <c r="D10" s="19">
        <v>0</v>
      </c>
      <c r="E10" s="54">
        <v>8483398</v>
      </c>
      <c r="F10" s="55">
        <v>1708060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7.6999999999999999E-2</v>
      </c>
      <c r="H12" s="10"/>
      <c r="I12" s="11"/>
      <c r="J12" s="35">
        <v>7.6999999999999999E-2</v>
      </c>
      <c r="K12" s="36"/>
    </row>
    <row r="13" spans="1:11" x14ac:dyDescent="0.25">
      <c r="A13" s="67" t="s">
        <v>9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0.154</v>
      </c>
      <c r="H15" s="10"/>
      <c r="I15" s="11"/>
      <c r="J15" s="35">
        <v>4.2999999999999997E-2</v>
      </c>
      <c r="K15" s="36">
        <v>0.111</v>
      </c>
    </row>
    <row r="16" spans="1:11" x14ac:dyDescent="0.25">
      <c r="A16" s="67" t="s">
        <v>9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9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9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170637116</v>
      </c>
      <c r="C6" s="10">
        <f>C7+C8</f>
        <v>2250677</v>
      </c>
      <c r="D6" s="11">
        <f>D7+D8</f>
        <v>367910</v>
      </c>
      <c r="E6" s="11">
        <f>E7+E8</f>
        <v>69305067</v>
      </c>
      <c r="F6" s="12">
        <f>F7+F8</f>
        <v>98713462</v>
      </c>
      <c r="G6" s="13">
        <f>SUM(H6:K6)</f>
        <v>21.911426999999996</v>
      </c>
      <c r="H6" s="14">
        <v>2.1999999999999999E-2</v>
      </c>
      <c r="I6" s="15"/>
      <c r="J6" s="16">
        <v>18.346981</v>
      </c>
      <c r="K6" s="69">
        <v>3.542446</v>
      </c>
    </row>
    <row r="7" spans="1:11" x14ac:dyDescent="0.25">
      <c r="A7" s="67" t="s">
        <v>9</v>
      </c>
      <c r="B7" s="18">
        <f t="shared" si="0"/>
        <v>88386469</v>
      </c>
      <c r="C7" s="57">
        <v>2250677</v>
      </c>
      <c r="D7" s="58">
        <v>367910</v>
      </c>
      <c r="E7" s="58">
        <v>61741805</v>
      </c>
      <c r="F7" s="63">
        <v>24026077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82250647</v>
      </c>
      <c r="C8" s="59">
        <v>0</v>
      </c>
      <c r="D8" s="60">
        <v>0</v>
      </c>
      <c r="E8" s="61">
        <v>7563262</v>
      </c>
      <c r="F8" s="64">
        <v>74687385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19352552</v>
      </c>
      <c r="C9" s="32">
        <f>C10+C11</f>
        <v>0</v>
      </c>
      <c r="D9" s="33">
        <f>D10+D11</f>
        <v>0</v>
      </c>
      <c r="E9" s="33">
        <f>E10+E11</f>
        <v>8952169</v>
      </c>
      <c r="F9" s="34">
        <f>F10+F11</f>
        <v>10400383</v>
      </c>
      <c r="G9" s="13">
        <f>SUM(H9:K9)</f>
        <v>3.7782150000000003</v>
      </c>
      <c r="H9" s="10"/>
      <c r="I9" s="11"/>
      <c r="J9" s="65">
        <v>3.5975000000000001</v>
      </c>
      <c r="K9" s="36">
        <v>0.18071499999999999</v>
      </c>
    </row>
    <row r="10" spans="1:11" x14ac:dyDescent="0.25">
      <c r="A10" s="67" t="s">
        <v>9</v>
      </c>
      <c r="B10" s="18">
        <f t="shared" si="0"/>
        <v>9459898</v>
      </c>
      <c r="C10" s="37">
        <v>0</v>
      </c>
      <c r="D10" s="19">
        <v>0</v>
      </c>
      <c r="E10" s="54">
        <v>7946918</v>
      </c>
      <c r="F10" s="55">
        <v>1512980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9892654</v>
      </c>
      <c r="C11" s="26">
        <v>0</v>
      </c>
      <c r="D11" s="27">
        <v>0</v>
      </c>
      <c r="E11" s="54">
        <v>1005251</v>
      </c>
      <c r="F11" s="55">
        <v>8887403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83063</v>
      </c>
      <c r="C12" s="10">
        <f>C13+C14</f>
        <v>0</v>
      </c>
      <c r="D12" s="11">
        <f>D13+D14</f>
        <v>0</v>
      </c>
      <c r="E12" s="33">
        <f>E13+E14</f>
        <v>62148</v>
      </c>
      <c r="F12" s="34">
        <f>F13+F14</f>
        <v>20915</v>
      </c>
      <c r="G12" s="13">
        <f>SUM(H12:K12)</f>
        <v>7.9000000000000001E-2</v>
      </c>
      <c r="H12" s="10"/>
      <c r="I12" s="11"/>
      <c r="J12" s="35">
        <v>7.9000000000000001E-2</v>
      </c>
      <c r="K12" s="36"/>
    </row>
    <row r="13" spans="1:11" x14ac:dyDescent="0.25">
      <c r="A13" s="67" t="s">
        <v>9</v>
      </c>
      <c r="B13" s="18">
        <f t="shared" si="0"/>
        <v>62148</v>
      </c>
      <c r="C13" s="37">
        <v>0</v>
      </c>
      <c r="D13" s="42">
        <v>0</v>
      </c>
      <c r="E13" s="38">
        <v>62148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20915</v>
      </c>
      <c r="C14" s="26">
        <v>0</v>
      </c>
      <c r="D14" s="44">
        <v>0</v>
      </c>
      <c r="E14" s="44">
        <v>0</v>
      </c>
      <c r="F14" s="56">
        <v>20915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102753</v>
      </c>
      <c r="C15" s="32">
        <f>C16+C17</f>
        <v>0</v>
      </c>
      <c r="D15" s="33">
        <f>D16+D17</f>
        <v>0</v>
      </c>
      <c r="E15" s="33">
        <f>E16+E17</f>
        <v>28424</v>
      </c>
      <c r="F15" s="34">
        <f>F16+F17</f>
        <v>74329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9</v>
      </c>
      <c r="B16" s="46">
        <f t="shared" si="0"/>
        <v>102753</v>
      </c>
      <c r="C16" s="47">
        <v>0</v>
      </c>
      <c r="D16" s="19">
        <v>0</v>
      </c>
      <c r="E16" s="54">
        <v>28424</v>
      </c>
      <c r="F16" s="55">
        <v>74329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193359</v>
      </c>
      <c r="C18" s="32">
        <v>0</v>
      </c>
      <c r="D18" s="33">
        <v>0</v>
      </c>
      <c r="E18" s="33">
        <f>E19+E20</f>
        <v>2468</v>
      </c>
      <c r="F18" s="34">
        <f>F19+F20</f>
        <v>190891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98972</v>
      </c>
      <c r="C19" s="47">
        <v>0</v>
      </c>
      <c r="D19" s="38">
        <v>0</v>
      </c>
      <c r="E19" s="54">
        <v>2468</v>
      </c>
      <c r="F19" s="55">
        <v>96504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94387</v>
      </c>
      <c r="C20" s="49">
        <v>0</v>
      </c>
      <c r="D20" s="27">
        <v>0</v>
      </c>
      <c r="E20" s="54">
        <v>0</v>
      </c>
      <c r="F20" s="56">
        <v>94387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291233</v>
      </c>
      <c r="C21" s="50">
        <f>C22+C23</f>
        <v>0</v>
      </c>
      <c r="D21" s="33">
        <f>D22+D23</f>
        <v>0</v>
      </c>
      <c r="E21" s="33">
        <f>E22+E23</f>
        <v>256593</v>
      </c>
      <c r="F21" s="34">
        <f>F22+F23</f>
        <v>34640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256593</v>
      </c>
      <c r="C22" s="37">
        <v>0</v>
      </c>
      <c r="D22" s="19">
        <v>0</v>
      </c>
      <c r="E22" s="54">
        <v>256593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34640</v>
      </c>
      <c r="C23" s="26">
        <v>0</v>
      </c>
      <c r="D23" s="27">
        <v>0</v>
      </c>
      <c r="E23" s="27">
        <v>0</v>
      </c>
      <c r="F23" s="45">
        <v>34640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4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167220269</v>
      </c>
      <c r="C6" s="10">
        <f>C7+C8</f>
        <v>2281588</v>
      </c>
      <c r="D6" s="11">
        <f>D7+D8</f>
        <v>1544122</v>
      </c>
      <c r="E6" s="11">
        <f>E7+E8</f>
        <v>68884822</v>
      </c>
      <c r="F6" s="12">
        <f>F7+F8</f>
        <v>94509737</v>
      </c>
      <c r="G6" s="13">
        <f>SUM(H6:K6)</f>
        <v>21.447191</v>
      </c>
      <c r="H6" s="14">
        <v>2.3E-2</v>
      </c>
      <c r="I6" s="15"/>
      <c r="J6" s="16">
        <v>17.954875000000001</v>
      </c>
      <c r="K6" s="69">
        <v>3.4693160000000001</v>
      </c>
    </row>
    <row r="7" spans="1:11" x14ac:dyDescent="0.25">
      <c r="A7" s="67" t="s">
        <v>9</v>
      </c>
      <c r="B7" s="18">
        <f t="shared" si="0"/>
        <v>88526010</v>
      </c>
      <c r="C7" s="57">
        <v>2281588</v>
      </c>
      <c r="D7" s="58">
        <v>1544122</v>
      </c>
      <c r="E7" s="58">
        <v>62364077</v>
      </c>
      <c r="F7" s="63">
        <v>22336223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78694259</v>
      </c>
      <c r="C8" s="59">
        <v>0</v>
      </c>
      <c r="D8" s="60">
        <v>0</v>
      </c>
      <c r="E8" s="61">
        <v>6520745</v>
      </c>
      <c r="F8" s="64">
        <v>72173514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18133217</v>
      </c>
      <c r="C9" s="32">
        <f>C10+C11</f>
        <v>0</v>
      </c>
      <c r="D9" s="33">
        <f>D10+D11</f>
        <v>0</v>
      </c>
      <c r="E9" s="33">
        <f>E10+E11</f>
        <v>8662922</v>
      </c>
      <c r="F9" s="34">
        <f>F10+F11</f>
        <v>9470295</v>
      </c>
      <c r="G9" s="13">
        <f>SUM(H9:K9)</f>
        <v>3.8371920000000004</v>
      </c>
      <c r="H9" s="10"/>
      <c r="I9" s="11"/>
      <c r="J9" s="65">
        <v>3.6964450000000002</v>
      </c>
      <c r="K9" s="36">
        <v>0.14074700000000001</v>
      </c>
    </row>
    <row r="10" spans="1:11" x14ac:dyDescent="0.25">
      <c r="A10" s="67" t="s">
        <v>9</v>
      </c>
      <c r="B10" s="18">
        <f t="shared" si="0"/>
        <v>9295200</v>
      </c>
      <c r="C10" s="37">
        <v>0</v>
      </c>
      <c r="D10" s="19">
        <v>0</v>
      </c>
      <c r="E10" s="54">
        <v>7845158</v>
      </c>
      <c r="F10" s="55">
        <v>1450042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8838017</v>
      </c>
      <c r="C11" s="26">
        <v>0</v>
      </c>
      <c r="D11" s="27">
        <v>0</v>
      </c>
      <c r="E11" s="54">
        <v>817764</v>
      </c>
      <c r="F11" s="55">
        <v>8020253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79425</v>
      </c>
      <c r="C12" s="10">
        <f>C13+C14</f>
        <v>0</v>
      </c>
      <c r="D12" s="11">
        <f>D13+D14</f>
        <v>0</v>
      </c>
      <c r="E12" s="33">
        <f>E13+E14</f>
        <v>64032</v>
      </c>
      <c r="F12" s="34">
        <f>F13+F14</f>
        <v>15393</v>
      </c>
      <c r="G12" s="13">
        <f>SUM(H12:K12)</f>
        <v>8.6999999999999994E-2</v>
      </c>
      <c r="H12" s="10"/>
      <c r="I12" s="11"/>
      <c r="J12" s="35">
        <v>8.6999999999999994E-2</v>
      </c>
      <c r="K12" s="36"/>
    </row>
    <row r="13" spans="1:11" x14ac:dyDescent="0.25">
      <c r="A13" s="67" t="s">
        <v>9</v>
      </c>
      <c r="B13" s="18">
        <f t="shared" si="0"/>
        <v>64032</v>
      </c>
      <c r="C13" s="37">
        <v>0</v>
      </c>
      <c r="D13" s="42">
        <v>0</v>
      </c>
      <c r="E13" s="38">
        <v>64032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15393</v>
      </c>
      <c r="C14" s="26">
        <v>0</v>
      </c>
      <c r="D14" s="44">
        <v>0</v>
      </c>
      <c r="E14" s="44">
        <v>0</v>
      </c>
      <c r="F14" s="56">
        <v>15393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104163</v>
      </c>
      <c r="C15" s="32">
        <f>C16+C17</f>
        <v>0</v>
      </c>
      <c r="D15" s="33">
        <f>D16+D17</f>
        <v>0</v>
      </c>
      <c r="E15" s="33">
        <f>E16+E17</f>
        <v>29933</v>
      </c>
      <c r="F15" s="34">
        <f>F16+F17</f>
        <v>74230</v>
      </c>
      <c r="G15" s="13">
        <f>SUM(H15:K15)</f>
        <v>0.158</v>
      </c>
      <c r="H15" s="10"/>
      <c r="I15" s="11"/>
      <c r="J15" s="35">
        <v>4.5999999999999999E-2</v>
      </c>
      <c r="K15" s="36">
        <v>0.112</v>
      </c>
    </row>
    <row r="16" spans="1:11" x14ac:dyDescent="0.25">
      <c r="A16" s="67" t="s">
        <v>9</v>
      </c>
      <c r="B16" s="46">
        <f t="shared" si="0"/>
        <v>104163</v>
      </c>
      <c r="C16" s="47">
        <v>0</v>
      </c>
      <c r="D16" s="19">
        <v>0</v>
      </c>
      <c r="E16" s="54">
        <v>29933</v>
      </c>
      <c r="F16" s="55">
        <v>74230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156166</v>
      </c>
      <c r="C18" s="32">
        <v>0</v>
      </c>
      <c r="D18" s="33">
        <v>0</v>
      </c>
      <c r="E18" s="33">
        <f>E19+E20</f>
        <v>1360</v>
      </c>
      <c r="F18" s="34">
        <f>F19+F20</f>
        <v>154806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72940</v>
      </c>
      <c r="C19" s="47">
        <v>0</v>
      </c>
      <c r="D19" s="38">
        <v>0</v>
      </c>
      <c r="E19" s="54">
        <v>1360</v>
      </c>
      <c r="F19" s="55">
        <v>71580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83226</v>
      </c>
      <c r="C20" s="49">
        <v>0</v>
      </c>
      <c r="D20" s="27">
        <v>0</v>
      </c>
      <c r="E20" s="54">
        <v>0</v>
      </c>
      <c r="F20" s="56">
        <v>83226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270309</v>
      </c>
      <c r="C21" s="50">
        <f>C22+C23</f>
        <v>0</v>
      </c>
      <c r="D21" s="33">
        <f>D22+D23</f>
        <v>0</v>
      </c>
      <c r="E21" s="33">
        <f>E22+E23</f>
        <v>240149</v>
      </c>
      <c r="F21" s="34">
        <f>F22+F23</f>
        <v>30160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240149</v>
      </c>
      <c r="C22" s="37">
        <v>0</v>
      </c>
      <c r="D22" s="19">
        <v>0</v>
      </c>
      <c r="E22" s="54">
        <v>240149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30160</v>
      </c>
      <c r="C23" s="26">
        <v>0</v>
      </c>
      <c r="D23" s="27">
        <v>0</v>
      </c>
      <c r="E23" s="27">
        <v>0</v>
      </c>
      <c r="F23" s="45">
        <v>30160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172605416</v>
      </c>
      <c r="C6" s="10">
        <f>C7+C8</f>
        <v>2339558</v>
      </c>
      <c r="D6" s="11">
        <f>D7+D8</f>
        <v>688459</v>
      </c>
      <c r="E6" s="11">
        <f>E7+E8</f>
        <v>72966832</v>
      </c>
      <c r="F6" s="12">
        <f>F7+F8</f>
        <v>96610567</v>
      </c>
      <c r="G6" s="13">
        <f>SUM(H6:K6)</f>
        <v>23.247980999999999</v>
      </c>
      <c r="H6" s="14">
        <v>0.02</v>
      </c>
      <c r="I6" s="15"/>
      <c r="J6" s="16">
        <f>19.590801+14/1000</f>
        <v>19.604800999999998</v>
      </c>
      <c r="K6" s="69">
        <f>3.56718+56/1000</f>
        <v>3.6231800000000001</v>
      </c>
    </row>
    <row r="7" spans="1:11" x14ac:dyDescent="0.25">
      <c r="A7" s="67" t="s">
        <v>9</v>
      </c>
      <c r="B7" s="18">
        <f t="shared" si="0"/>
        <v>93723077</v>
      </c>
      <c r="C7" s="57">
        <f>2283308+56250</f>
        <v>2339558</v>
      </c>
      <c r="D7" s="58">
        <v>688459</v>
      </c>
      <c r="E7" s="58">
        <f>65842333+300828</f>
        <v>66143161</v>
      </c>
      <c r="F7" s="63">
        <f>24142432+409467</f>
        <v>24551899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78882339</v>
      </c>
      <c r="C8" s="59">
        <v>0</v>
      </c>
      <c r="D8" s="60">
        <v>0</v>
      </c>
      <c r="E8" s="61">
        <v>6823671</v>
      </c>
      <c r="F8" s="64">
        <f>70146982+1911686</f>
        <v>72058668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19123323</v>
      </c>
      <c r="C9" s="32">
        <f>C10+C11</f>
        <v>0</v>
      </c>
      <c r="D9" s="33">
        <f>D10+D11</f>
        <v>0</v>
      </c>
      <c r="E9" s="33">
        <f>E10+E11</f>
        <v>9282917</v>
      </c>
      <c r="F9" s="34">
        <f>F10+F11</f>
        <v>9840406</v>
      </c>
      <c r="G9" s="13">
        <f>SUM(H9:K9)</f>
        <v>3.9853360000000002</v>
      </c>
      <c r="H9" s="10"/>
      <c r="I9" s="11"/>
      <c r="J9" s="65">
        <v>3.8145600000000002</v>
      </c>
      <c r="K9" s="36">
        <v>0.17077600000000001</v>
      </c>
    </row>
    <row r="10" spans="1:11" x14ac:dyDescent="0.25">
      <c r="A10" s="67" t="s">
        <v>9</v>
      </c>
      <c r="B10" s="18">
        <f t="shared" si="0"/>
        <v>9968578</v>
      </c>
      <c r="C10" s="37">
        <v>0</v>
      </c>
      <c r="D10" s="19">
        <v>0</v>
      </c>
      <c r="E10" s="54">
        <v>8344013</v>
      </c>
      <c r="F10" s="55">
        <v>1624565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9154745</v>
      </c>
      <c r="C11" s="26">
        <v>0</v>
      </c>
      <c r="D11" s="27">
        <v>0</v>
      </c>
      <c r="E11" s="54">
        <v>938904</v>
      </c>
      <c r="F11" s="55">
        <v>8215841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72744</v>
      </c>
      <c r="C12" s="10">
        <f>C13+C14</f>
        <v>0</v>
      </c>
      <c r="D12" s="11">
        <f>D13+D14</f>
        <v>0</v>
      </c>
      <c r="E12" s="33">
        <f>E13+E14</f>
        <v>67376</v>
      </c>
      <c r="F12" s="34">
        <f>F13+F14</f>
        <v>5368</v>
      </c>
      <c r="G12" s="13">
        <f>SUM(H12:K12)</f>
        <v>8.4000000000000005E-2</v>
      </c>
      <c r="H12" s="10"/>
      <c r="I12" s="11"/>
      <c r="J12" s="35">
        <v>8.4000000000000005E-2</v>
      </c>
      <c r="K12" s="36"/>
    </row>
    <row r="13" spans="1:11" x14ac:dyDescent="0.25">
      <c r="A13" s="67" t="s">
        <v>9</v>
      </c>
      <c r="B13" s="18">
        <f t="shared" si="0"/>
        <v>67376</v>
      </c>
      <c r="C13" s="37">
        <v>0</v>
      </c>
      <c r="D13" s="42">
        <v>0</v>
      </c>
      <c r="E13" s="38">
        <v>67376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5368</v>
      </c>
      <c r="C14" s="26">
        <v>0</v>
      </c>
      <c r="D14" s="44">
        <v>0</v>
      </c>
      <c r="E14" s="44">
        <v>0</v>
      </c>
      <c r="F14" s="56">
        <v>5368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104399</v>
      </c>
      <c r="C15" s="32">
        <f>C16+C17</f>
        <v>0</v>
      </c>
      <c r="D15" s="33">
        <f>D16+D17</f>
        <v>0</v>
      </c>
      <c r="E15" s="33">
        <f>E16+E17</f>
        <v>28809</v>
      </c>
      <c r="F15" s="34">
        <f>F16+F17</f>
        <v>75590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9</v>
      </c>
      <c r="B16" s="46">
        <f t="shared" si="0"/>
        <v>104399</v>
      </c>
      <c r="C16" s="47">
        <v>0</v>
      </c>
      <c r="D16" s="19">
        <v>0</v>
      </c>
      <c r="E16" s="54">
        <v>28809</v>
      </c>
      <c r="F16" s="55">
        <v>75590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179020</v>
      </c>
      <c r="C18" s="32">
        <v>0</v>
      </c>
      <c r="D18" s="33">
        <v>0</v>
      </c>
      <c r="E18" s="33">
        <f>E19+E20</f>
        <v>1511</v>
      </c>
      <c r="F18" s="34">
        <f>F19+F20</f>
        <v>177509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90168</v>
      </c>
      <c r="C19" s="47">
        <v>0</v>
      </c>
      <c r="D19" s="38">
        <v>0</v>
      </c>
      <c r="E19" s="54">
        <v>1511</v>
      </c>
      <c r="F19" s="55">
        <v>88657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88852</v>
      </c>
      <c r="C20" s="49">
        <v>0</v>
      </c>
      <c r="D20" s="27">
        <v>0</v>
      </c>
      <c r="E20" s="54">
        <v>0</v>
      </c>
      <c r="F20" s="56">
        <v>88852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284041</v>
      </c>
      <c r="C21" s="50">
        <f>C22+C23</f>
        <v>0</v>
      </c>
      <c r="D21" s="33">
        <f>D22+D23</f>
        <v>0</v>
      </c>
      <c r="E21" s="33">
        <f>E22+E23</f>
        <v>255281</v>
      </c>
      <c r="F21" s="34">
        <f>F22+F23</f>
        <v>28760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255281</v>
      </c>
      <c r="C22" s="37">
        <v>0</v>
      </c>
      <c r="D22" s="19">
        <v>0</v>
      </c>
      <c r="E22" s="54">
        <v>255281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28760</v>
      </c>
      <c r="C23" s="26">
        <v>0</v>
      </c>
      <c r="D23" s="27">
        <v>0</v>
      </c>
      <c r="E23" s="27">
        <v>0</v>
      </c>
      <c r="F23" s="45">
        <v>28760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171844513</v>
      </c>
      <c r="C6" s="10">
        <f>C7+C8</f>
        <v>2174622</v>
      </c>
      <c r="D6" s="11">
        <f>D7+D8</f>
        <v>601645</v>
      </c>
      <c r="E6" s="11">
        <f>E7+E8</f>
        <v>71357952</v>
      </c>
      <c r="F6" s="12">
        <f>F7+F8</f>
        <v>97710294</v>
      </c>
      <c r="G6" s="13">
        <f>SUM(H6:K6)</f>
        <v>21.727541999999996</v>
      </c>
      <c r="H6" s="14">
        <v>2.1999999999999999E-2</v>
      </c>
      <c r="I6" s="15"/>
      <c r="J6" s="16">
        <v>18.226489999999998</v>
      </c>
      <c r="K6" s="69">
        <v>3.4790520000000003</v>
      </c>
    </row>
    <row r="7" spans="1:11" x14ac:dyDescent="0.25">
      <c r="A7" s="67" t="s">
        <v>9</v>
      </c>
      <c r="B7" s="18">
        <f t="shared" si="0"/>
        <v>91300453</v>
      </c>
      <c r="C7" s="57">
        <v>2174622</v>
      </c>
      <c r="D7" s="58">
        <v>601645</v>
      </c>
      <c r="E7" s="58">
        <v>64021645</v>
      </c>
      <c r="F7" s="63">
        <v>24502541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80544060</v>
      </c>
      <c r="C8" s="59">
        <v>0</v>
      </c>
      <c r="D8" s="60">
        <v>0</v>
      </c>
      <c r="E8" s="61">
        <v>7336307</v>
      </c>
      <c r="F8" s="64">
        <f>71125103+2082650</f>
        <v>73207753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19360453</v>
      </c>
      <c r="C9" s="32">
        <f>C10+C11</f>
        <v>0</v>
      </c>
      <c r="D9" s="33">
        <f>D10+D11</f>
        <v>0</v>
      </c>
      <c r="E9" s="33">
        <f>E10+E11</f>
        <v>9169736</v>
      </c>
      <c r="F9" s="34">
        <f>F10+F11</f>
        <v>10190717</v>
      </c>
      <c r="G9" s="13">
        <f>SUM(H9:K9)</f>
        <v>3.753841</v>
      </c>
      <c r="H9" s="10"/>
      <c r="I9" s="11"/>
      <c r="J9" s="65">
        <v>3.5721039999999999</v>
      </c>
      <c r="K9" s="36">
        <v>0.18173700000000001</v>
      </c>
    </row>
    <row r="10" spans="1:11" x14ac:dyDescent="0.25">
      <c r="A10" s="67" t="s">
        <v>9</v>
      </c>
      <c r="B10" s="18">
        <f t="shared" si="0"/>
        <v>10101412</v>
      </c>
      <c r="C10" s="37">
        <v>0</v>
      </c>
      <c r="D10" s="19">
        <v>0</v>
      </c>
      <c r="E10" s="54">
        <v>8261505</v>
      </c>
      <c r="F10" s="55">
        <v>1839907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9259041</v>
      </c>
      <c r="C11" s="26">
        <v>0</v>
      </c>
      <c r="D11" s="27">
        <v>0</v>
      </c>
      <c r="E11" s="54">
        <v>908231</v>
      </c>
      <c r="F11" s="55">
        <v>8350810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90755</v>
      </c>
      <c r="C12" s="10">
        <f>C13+C14</f>
        <v>0</v>
      </c>
      <c r="D12" s="11">
        <f>D13+D14</f>
        <v>0</v>
      </c>
      <c r="E12" s="33">
        <f>E13+E14</f>
        <v>68170</v>
      </c>
      <c r="F12" s="34">
        <f>F13+F14</f>
        <v>22585</v>
      </c>
      <c r="G12" s="13">
        <f>SUM(H12:K12)</f>
        <v>0.11700000000000001</v>
      </c>
      <c r="H12" s="10"/>
      <c r="I12" s="11"/>
      <c r="J12" s="35">
        <v>0.11700000000000001</v>
      </c>
      <c r="K12" s="36"/>
    </row>
    <row r="13" spans="1:11" x14ac:dyDescent="0.25">
      <c r="A13" s="67" t="s">
        <v>9</v>
      </c>
      <c r="B13" s="18">
        <f t="shared" si="0"/>
        <v>68170</v>
      </c>
      <c r="C13" s="37">
        <v>0</v>
      </c>
      <c r="D13" s="42">
        <v>0</v>
      </c>
      <c r="E13" s="38">
        <v>68170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22585</v>
      </c>
      <c r="C14" s="26">
        <v>0</v>
      </c>
      <c r="D14" s="44">
        <v>0</v>
      </c>
      <c r="E14" s="44">
        <v>0</v>
      </c>
      <c r="F14" s="56">
        <v>22585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103328</v>
      </c>
      <c r="C15" s="32">
        <f>C16+C17</f>
        <v>0</v>
      </c>
      <c r="D15" s="33">
        <f>D16+D17</f>
        <v>0</v>
      </c>
      <c r="E15" s="33">
        <f>E16+E17</f>
        <v>28950</v>
      </c>
      <c r="F15" s="34">
        <f>F16+F17</f>
        <v>74378</v>
      </c>
      <c r="G15" s="13">
        <f>SUM(H15:K15)</f>
        <v>0.161</v>
      </c>
      <c r="H15" s="10"/>
      <c r="I15" s="11"/>
      <c r="J15" s="35">
        <v>4.5999999999999999E-2</v>
      </c>
      <c r="K15" s="36">
        <v>0.115</v>
      </c>
    </row>
    <row r="16" spans="1:11" x14ac:dyDescent="0.25">
      <c r="A16" s="67" t="s">
        <v>9</v>
      </c>
      <c r="B16" s="46">
        <f t="shared" si="0"/>
        <v>103328</v>
      </c>
      <c r="C16" s="47">
        <v>0</v>
      </c>
      <c r="D16" s="19">
        <v>0</v>
      </c>
      <c r="E16" s="54">
        <v>28950</v>
      </c>
      <c r="F16" s="55">
        <v>74378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168750</v>
      </c>
      <c r="C18" s="32">
        <v>0</v>
      </c>
      <c r="D18" s="33">
        <v>0</v>
      </c>
      <c r="E18" s="33">
        <f>E19+E20</f>
        <v>2015</v>
      </c>
      <c r="F18" s="34">
        <f>F19+F20</f>
        <v>166735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78047</v>
      </c>
      <c r="C19" s="47">
        <v>0</v>
      </c>
      <c r="D19" s="38">
        <v>0</v>
      </c>
      <c r="E19" s="54">
        <v>2015</v>
      </c>
      <c r="F19" s="55">
        <v>76032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90703</v>
      </c>
      <c r="C20" s="49">
        <v>0</v>
      </c>
      <c r="D20" s="27">
        <v>0</v>
      </c>
      <c r="E20" s="54">
        <v>0</v>
      </c>
      <c r="F20" s="56">
        <v>90703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273869</v>
      </c>
      <c r="C21" s="50">
        <f>C22+C23</f>
        <v>0</v>
      </c>
      <c r="D21" s="33">
        <f>D22+D23</f>
        <v>0</v>
      </c>
      <c r="E21" s="33">
        <f>E22+E23</f>
        <v>237109</v>
      </c>
      <c r="F21" s="34">
        <f>F22+F23</f>
        <v>36760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237109</v>
      </c>
      <c r="C22" s="37">
        <v>0</v>
      </c>
      <c r="D22" s="19">
        <v>0</v>
      </c>
      <c r="E22" s="54">
        <f>230233+6876</f>
        <v>237109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36760</v>
      </c>
      <c r="C23" s="26">
        <v>0</v>
      </c>
      <c r="D23" s="27">
        <v>0</v>
      </c>
      <c r="E23" s="27">
        <v>0</v>
      </c>
      <c r="F23" s="45">
        <v>36760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2023-12-15T11:20:47Z</dcterms:modified>
</cp:coreProperties>
</file>